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dponcloud.sharepoint.com/teams/O365_EDPIR/Shared Documents/IR/2-Reporting/1-Results/2023/6M23/FINAL DOCUMENTS/"/>
    </mc:Choice>
  </mc:AlternateContent>
  <xr:revisionPtr revIDLastSave="96" documentId="8_{8BCBD0F3-430F-4677-8835-1A01DE45B20A}" xr6:coauthVersionLast="47" xr6:coauthVersionMax="47" xr10:uidLastSave="{220D14B3-A7F9-42D4-AE48-BCBAAFC9F019}"/>
  <bookViews>
    <workbookView xWindow="-120" yWindow="-120" windowWidth="29040" windowHeight="15840" tabRatio="731" activeTab="8" xr2:uid="{9F366F12-E235-4987-8946-9F3038DBE52C}"/>
  </bookViews>
  <sheets>
    <sheet name="Cover" sheetId="11" r:id="rId1"/>
    <sheet name="General Data" sheetId="48" r:id="rId2"/>
    <sheet name="Income Statement" sheetId="32" r:id="rId3"/>
    <sheet name="Balance Sheet" sheetId="38" r:id="rId4"/>
    <sheet name="Cash Flow" sheetId="39" r:id="rId5"/>
    <sheet name="Renewables, Clients &amp; EM" sheetId="45" r:id="rId6"/>
    <sheet name="EDPR" sheetId="40" r:id="rId7"/>
    <sheet name="Ocean Winds" sheetId="50" r:id="rId8"/>
    <sheet name="Electricity Networks" sheetId="51" r:id="rId9"/>
    <sheet name="Operating Data" sheetId="49" r:id="rId10"/>
    <sheet name="Sustainability" sheetId="46"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7" i="48" l="1"/>
  <c r="AD17" i="48"/>
  <c r="AF17" i="48" l="1"/>
  <c r="AF48" i="40" l="1"/>
  <c r="AF5" i="40" l="1"/>
  <c r="AF32" i="45" l="1"/>
  <c r="AF38" i="45" l="1"/>
  <c r="AF37" i="45" s="1"/>
  <c r="AF56" i="40" l="1"/>
  <c r="AF65" i="40"/>
  <c r="AF69" i="40"/>
  <c r="AF87" i="40"/>
  <c r="AF52" i="40" l="1"/>
  <c r="AF47" i="40" s="1"/>
  <c r="AF77" i="40"/>
  <c r="AF61" i="40"/>
  <c r="AF71" i="40"/>
  <c r="AF82" i="40"/>
  <c r="AF76" i="40" s="1"/>
  <c r="AF60" i="40" l="1"/>
  <c r="AF45" i="40" s="1"/>
  <c r="AF43" i="40" s="1"/>
  <c r="AF6" i="40" l="1"/>
  <c r="AF7" i="40"/>
  <c r="AF17" i="40"/>
  <c r="AF18" i="40"/>
  <c r="AF19" i="40"/>
  <c r="AF25" i="40"/>
  <c r="AF26" i="40"/>
  <c r="AF27" i="40"/>
  <c r="AF8" i="40" l="1"/>
  <c r="AF28" i="40"/>
  <c r="AF20" i="40"/>
  <c r="AF222" i="51" l="1"/>
  <c r="AF221" i="51"/>
  <c r="AO266" i="51"/>
  <c r="AO265" i="51"/>
  <c r="AO263" i="51"/>
  <c r="AO262" i="51"/>
  <c r="AO258" i="51"/>
  <c r="AO192" i="51"/>
  <c r="AF14" i="51"/>
  <c r="AF15" i="51"/>
  <c r="AF13" i="51"/>
  <c r="AF23" i="48" l="1"/>
  <c r="AF18" i="48"/>
  <c r="AF19" i="48"/>
  <c r="AJ12" i="45" l="1"/>
  <c r="AL12" i="45"/>
  <c r="AK12" i="45" l="1"/>
  <c r="X12" i="45"/>
  <c r="AM12" i="45"/>
  <c r="X10" i="45" l="1"/>
  <c r="AN12" i="45" l="1"/>
  <c r="T26" i="39" l="1"/>
  <c r="X24" i="39" l="1"/>
  <c r="X21" i="39"/>
  <c r="X116" i="49" l="1"/>
  <c r="X115" i="49"/>
  <c r="AE38" i="45"/>
  <c r="AE37" i="45" s="1"/>
  <c r="AE32" i="45"/>
  <c r="AN6" i="32" l="1"/>
  <c r="X26" i="32"/>
  <c r="X22" i="32"/>
  <c r="X6" i="32"/>
  <c r="AD10" i="32" l="1"/>
  <c r="X15" i="32"/>
  <c r="X10" i="32" s="1"/>
  <c r="AC10" i="32"/>
  <c r="AB10" i="32" l="1"/>
  <c r="X110" i="45" l="1"/>
  <c r="X109" i="45"/>
  <c r="X97" i="45"/>
  <c r="X98" i="45"/>
  <c r="X99" i="45"/>
  <c r="X100" i="45"/>
  <c r="X102" i="45"/>
  <c r="X71" i="45"/>
  <c r="X72" i="45"/>
  <c r="X73" i="45"/>
  <c r="X74" i="45"/>
  <c r="X75" i="45"/>
  <c r="X76" i="45"/>
  <c r="X77" i="45"/>
  <c r="X78" i="45"/>
  <c r="X79" i="45"/>
  <c r="X80" i="45"/>
  <c r="X81" i="45"/>
  <c r="AJ82" i="45"/>
  <c r="X82" i="45"/>
  <c r="AN82" i="45"/>
  <c r="AJ83" i="45"/>
  <c r="X83" i="45"/>
  <c r="AN83" i="45"/>
  <c r="AJ84" i="45"/>
  <c r="X84" i="45"/>
  <c r="AN84" i="45"/>
  <c r="AJ85" i="45"/>
  <c r="AN85" i="45"/>
  <c r="X86" i="45"/>
  <c r="AJ87" i="45"/>
  <c r="AN87" i="45"/>
  <c r="AJ88" i="45"/>
  <c r="X88" i="45"/>
  <c r="AN88" i="45"/>
  <c r="AJ89" i="45"/>
  <c r="X89" i="45"/>
  <c r="AN89" i="45"/>
  <c r="AJ90" i="45"/>
  <c r="X90" i="45"/>
  <c r="AN90" i="45"/>
  <c r="X62" i="45"/>
  <c r="X63" i="45"/>
  <c r="X64" i="45"/>
  <c r="X65" i="45"/>
  <c r="X66" i="45"/>
  <c r="X67" i="45"/>
  <c r="M31" i="45"/>
  <c r="N31" i="45"/>
  <c r="O31" i="45"/>
  <c r="P48" i="45"/>
  <c r="Q48" i="45"/>
  <c r="X48" i="45"/>
  <c r="M49" i="45"/>
  <c r="N49" i="45"/>
  <c r="R49" i="45"/>
  <c r="R59" i="45"/>
  <c r="X36" i="45"/>
  <c r="L38" i="45"/>
  <c r="L37" i="45" s="1"/>
  <c r="M38" i="45"/>
  <c r="M37" i="45" s="1"/>
  <c r="N38" i="45"/>
  <c r="N37" i="45" s="1"/>
  <c r="O38" i="45"/>
  <c r="O37" i="45" s="1"/>
  <c r="P38" i="45"/>
  <c r="P37" i="45" s="1"/>
  <c r="Q38" i="45"/>
  <c r="Q37" i="45" s="1"/>
  <c r="R38" i="45"/>
  <c r="R37" i="45" s="1"/>
  <c r="S38" i="45"/>
  <c r="S37" i="45" s="1"/>
  <c r="X42" i="45"/>
  <c r="X43" i="45"/>
  <c r="X44" i="45"/>
  <c r="X45" i="45"/>
  <c r="M48" i="45"/>
  <c r="N48" i="45"/>
  <c r="R56" i="45"/>
  <c r="S56" i="45"/>
  <c r="Q26" i="45"/>
  <c r="R26" i="45"/>
  <c r="S26" i="45"/>
  <c r="L27" i="45"/>
  <c r="M27" i="45"/>
  <c r="N27" i="45"/>
  <c r="O27" i="45"/>
  <c r="P27" i="45"/>
  <c r="Q27" i="45"/>
  <c r="R27" i="45"/>
  <c r="S27" i="45"/>
  <c r="Q28" i="45"/>
  <c r="R28" i="45"/>
  <c r="S28" i="45"/>
  <c r="Q29" i="45"/>
  <c r="R29" i="45"/>
  <c r="S29" i="45"/>
  <c r="Q30" i="45"/>
  <c r="R30" i="45"/>
  <c r="S30" i="45"/>
  <c r="L31" i="45"/>
  <c r="P31" i="45"/>
  <c r="Q31" i="45"/>
  <c r="R31" i="45"/>
  <c r="S31" i="45"/>
  <c r="L48" i="45"/>
  <c r="O48" i="45"/>
  <c r="R48" i="45"/>
  <c r="S48" i="45"/>
  <c r="M56" i="45"/>
  <c r="N56" i="45"/>
  <c r="Q56" i="45"/>
  <c r="X56" i="45"/>
  <c r="AJ57" i="45"/>
  <c r="X57" i="45"/>
  <c r="AN57" i="45"/>
  <c r="AJ58" i="45"/>
  <c r="X58" i="45"/>
  <c r="AN58" i="45"/>
  <c r="Q32" i="45"/>
  <c r="R32" i="45"/>
  <c r="S32" i="45"/>
  <c r="X33" i="45"/>
  <c r="X34" i="45"/>
  <c r="X35" i="45"/>
  <c r="X39" i="45"/>
  <c r="X40" i="45"/>
  <c r="X41" i="45"/>
  <c r="L49" i="45"/>
  <c r="O49" i="45"/>
  <c r="P49" i="45"/>
  <c r="Q49" i="45"/>
  <c r="S49" i="45"/>
  <c r="L59" i="45"/>
  <c r="M59" i="45"/>
  <c r="N59" i="45"/>
  <c r="O59" i="45"/>
  <c r="S59" i="45"/>
  <c r="AL84" i="45" l="1"/>
  <c r="AL89" i="45"/>
  <c r="AL83" i="45"/>
  <c r="AM87" i="45"/>
  <c r="AL88" i="45"/>
  <c r="AM85" i="45"/>
  <c r="AK85" i="45"/>
  <c r="X85" i="45"/>
  <c r="AK90" i="45"/>
  <c r="AK87" i="45"/>
  <c r="AK84" i="45"/>
  <c r="X94" i="45"/>
  <c r="X87" i="45"/>
  <c r="AK83" i="45"/>
  <c r="AL82" i="45"/>
  <c r="AK89" i="45"/>
  <c r="AL87" i="45"/>
  <c r="AL85" i="45"/>
  <c r="AM82" i="45"/>
  <c r="V38" i="45"/>
  <c r="AM90" i="45"/>
  <c r="AL90" i="45"/>
  <c r="AM83" i="45"/>
  <c r="AK82" i="45"/>
  <c r="AM88" i="45"/>
  <c r="AM84" i="45"/>
  <c r="AK88" i="45"/>
  <c r="AM89" i="45"/>
  <c r="AA38" i="45"/>
  <c r="AA37" i="45" s="1"/>
  <c r="AC55" i="45"/>
  <c r="AA55" i="45"/>
  <c r="V55" i="45"/>
  <c r="W55" i="45"/>
  <c r="U55" i="45"/>
  <c r="AC38" i="45"/>
  <c r="AC37" i="45" s="1"/>
  <c r="AE55" i="45"/>
  <c r="T55" i="45"/>
  <c r="AB55" i="45"/>
  <c r="AB38" i="45"/>
  <c r="W38" i="45"/>
  <c r="W37" i="45" s="1"/>
  <c r="AD55" i="45"/>
  <c r="U38" i="45"/>
  <c r="U37" i="45" s="1"/>
  <c r="T38" i="45"/>
  <c r="X38" i="45"/>
  <c r="AD38" i="45"/>
  <c r="AK57" i="45"/>
  <c r="T32" i="45"/>
  <c r="AK58" i="45"/>
  <c r="P32" i="45"/>
  <c r="S53" i="45"/>
  <c r="N55" i="45"/>
  <c r="AC32" i="45"/>
  <c r="R53" i="45"/>
  <c r="X59" i="45"/>
  <c r="X55" i="45" s="1"/>
  <c r="AL58" i="45"/>
  <c r="AN56" i="45"/>
  <c r="AL57" i="45"/>
  <c r="M32" i="45"/>
  <c r="AK56" i="45"/>
  <c r="U32" i="45"/>
  <c r="X53" i="45"/>
  <c r="N32" i="45"/>
  <c r="AJ56" i="45"/>
  <c r="O52" i="45"/>
  <c r="AA32" i="45"/>
  <c r="W32" i="45"/>
  <c r="L32" i="45"/>
  <c r="Q25" i="45"/>
  <c r="R55" i="45"/>
  <c r="V32" i="45"/>
  <c r="AM58" i="45"/>
  <c r="Q59" i="45"/>
  <c r="Q55" i="45" s="1"/>
  <c r="Q53" i="45"/>
  <c r="P59" i="45"/>
  <c r="M55" i="45"/>
  <c r="L56" i="45"/>
  <c r="L55" i="45" s="1"/>
  <c r="O32" i="45"/>
  <c r="AB32" i="45"/>
  <c r="S55" i="45"/>
  <c r="S25" i="45"/>
  <c r="AD32" i="45"/>
  <c r="R25" i="45"/>
  <c r="P56" i="45"/>
  <c r="AM56" i="45"/>
  <c r="O56" i="45"/>
  <c r="O55" i="45" s="1"/>
  <c r="AM57" i="45"/>
  <c r="AL56" i="45"/>
  <c r="X52" i="45"/>
  <c r="N53" i="45" l="1"/>
  <c r="M25" i="45"/>
  <c r="M23" i="45"/>
  <c r="L53" i="45"/>
  <c r="L23" i="45"/>
  <c r="P53" i="45"/>
  <c r="AB37" i="45"/>
  <c r="M53" i="45"/>
  <c r="P25" i="45"/>
  <c r="P23" i="45"/>
  <c r="N52" i="45"/>
  <c r="M52" i="45"/>
  <c r="O53" i="45"/>
  <c r="T37" i="45"/>
  <c r="L25" i="45"/>
  <c r="V37" i="45"/>
  <c r="R23" i="45"/>
  <c r="R52" i="45"/>
  <c r="X32" i="45"/>
  <c r="Q23" i="45"/>
  <c r="Q52" i="45"/>
  <c r="P55" i="45"/>
  <c r="O25" i="45"/>
  <c r="L52" i="45"/>
  <c r="S23" i="45"/>
  <c r="S52" i="45"/>
  <c r="N25" i="45"/>
  <c r="P52" i="45"/>
  <c r="O23" i="45" l="1"/>
  <c r="N23" i="45"/>
  <c r="AD37" i="45"/>
  <c r="X37" i="45" s="1"/>
  <c r="AE71" i="32" l="1"/>
  <c r="W10" i="32" l="1"/>
  <c r="V10" i="32" l="1"/>
  <c r="U10" i="32" l="1"/>
  <c r="T10" i="32" l="1"/>
  <c r="AO213" i="51" l="1"/>
  <c r="AO212" i="51" l="1"/>
  <c r="AO208" i="51" l="1"/>
  <c r="AE216" i="51" l="1"/>
  <c r="AE217" i="51"/>
  <c r="AE197" i="51" l="1"/>
  <c r="AE188" i="51"/>
  <c r="C27" i="50" l="1"/>
  <c r="C7" i="50"/>
  <c r="C30" i="50" l="1"/>
  <c r="C22" i="50"/>
  <c r="C10" i="50"/>
  <c r="C17" i="50"/>
  <c r="AN315" i="40"/>
  <c r="AE5" i="40" l="1"/>
  <c r="AE6" i="40"/>
  <c r="AE69" i="40"/>
  <c r="AE56" i="40"/>
  <c r="AE7" i="40"/>
  <c r="AE17" i="40"/>
  <c r="AE18" i="40"/>
  <c r="AE19" i="40"/>
  <c r="AE25" i="40"/>
  <c r="AE26" i="40"/>
  <c r="AE27" i="40"/>
  <c r="AE19" i="48"/>
  <c r="AE14" i="48"/>
  <c r="AE18" i="48"/>
  <c r="AE77" i="40" l="1"/>
  <c r="AE61" i="40"/>
  <c r="AE82" i="40"/>
  <c r="AE28" i="40"/>
  <c r="AE20" i="40"/>
  <c r="AE48" i="40"/>
  <c r="AE52" i="40"/>
  <c r="AE65" i="40"/>
  <c r="AE71" i="40"/>
  <c r="AE87" i="40"/>
  <c r="AE8" i="40"/>
  <c r="AE76" i="40" l="1"/>
  <c r="AE60" i="40"/>
  <c r="AE47" i="40"/>
  <c r="AE45" i="40" l="1"/>
  <c r="AE43" i="40" s="1"/>
  <c r="AN22" i="39" l="1"/>
  <c r="AN20" i="39"/>
  <c r="AN62" i="32"/>
  <c r="AN72" i="32"/>
  <c r="AN71" i="32"/>
  <c r="AN70" i="32"/>
  <c r="AN69" i="32"/>
  <c r="AN68" i="32"/>
  <c r="AN67" i="32"/>
  <c r="AN66" i="32"/>
  <c r="AN65" i="32"/>
  <c r="AN64" i="32"/>
  <c r="AN63" i="32"/>
  <c r="AN61" i="32"/>
  <c r="AN60" i="32"/>
  <c r="AN58" i="32"/>
  <c r="AN57" i="32"/>
  <c r="AN56" i="32"/>
  <c r="AN55" i="32"/>
  <c r="AN54" i="32"/>
  <c r="AN53" i="32"/>
  <c r="AN52" i="32"/>
  <c r="AN49" i="32"/>
  <c r="AN44" i="32"/>
  <c r="AN40" i="32"/>
  <c r="AN36" i="32"/>
  <c r="AO150" i="51" l="1"/>
  <c r="AM150" i="51" l="1"/>
  <c r="AE23" i="48" l="1"/>
  <c r="W10" i="51" l="1"/>
  <c r="AJ150" i="51" l="1"/>
  <c r="AK150" i="51"/>
  <c r="AN184" i="51"/>
  <c r="AN255" i="51"/>
  <c r="AN266" i="51"/>
  <c r="AN265" i="51"/>
  <c r="AN263" i="51"/>
  <c r="AN262" i="51"/>
  <c r="AN261" i="51"/>
  <c r="AN260" i="51"/>
  <c r="AN259" i="51"/>
  <c r="AN258" i="51"/>
  <c r="AN257" i="51"/>
  <c r="AN256" i="51"/>
  <c r="AN254" i="51"/>
  <c r="AM266" i="51"/>
  <c r="AL266" i="51"/>
  <c r="AK266" i="51"/>
  <c r="AJ266" i="51"/>
  <c r="AM265" i="51"/>
  <c r="AL265" i="51"/>
  <c r="AK265" i="51"/>
  <c r="AJ265" i="51"/>
  <c r="AM263" i="51"/>
  <c r="AL263" i="51"/>
  <c r="AK263" i="51"/>
  <c r="AJ263" i="51"/>
  <c r="AM262" i="51"/>
  <c r="AL262" i="51"/>
  <c r="AK262" i="51"/>
  <c r="AJ262" i="51"/>
  <c r="AM258" i="51"/>
  <c r="AL258" i="51"/>
  <c r="AK258" i="51"/>
  <c r="AJ258" i="51"/>
  <c r="AN217" i="51"/>
  <c r="AN216" i="51"/>
  <c r="AN213" i="51"/>
  <c r="AN212" i="51"/>
  <c r="AN208" i="51"/>
  <c r="AN199" i="51"/>
  <c r="AN198" i="51"/>
  <c r="AN197" i="51"/>
  <c r="AN196" i="51"/>
  <c r="AN195" i="51"/>
  <c r="AN194" i="51"/>
  <c r="AN193" i="51"/>
  <c r="AN192" i="51"/>
  <c r="AN191" i="51"/>
  <c r="AN190" i="51"/>
  <c r="AN189" i="51"/>
  <c r="AN188" i="51"/>
  <c r="AN187" i="51"/>
  <c r="AN186" i="51"/>
  <c r="AN185" i="51"/>
  <c r="AN150" i="51"/>
  <c r="AJ261" i="51"/>
  <c r="AC197" i="51"/>
  <c r="AB197" i="51"/>
  <c r="W197" i="51"/>
  <c r="V197" i="51"/>
  <c r="U197" i="51"/>
  <c r="T197" i="51"/>
  <c r="AJ259" i="51"/>
  <c r="W188" i="51"/>
  <c r="V188" i="51"/>
  <c r="U188" i="51"/>
  <c r="T188" i="51"/>
  <c r="AJ257" i="51"/>
  <c r="AJ256" i="51"/>
  <c r="AJ255" i="51"/>
  <c r="U216" i="51"/>
  <c r="AJ213" i="51"/>
  <c r="AJ212" i="51"/>
  <c r="X211" i="51"/>
  <c r="AJ211" i="51"/>
  <c r="V15" i="51"/>
  <c r="U15" i="51"/>
  <c r="T15" i="51"/>
  <c r="AB14" i="51"/>
  <c r="V14" i="51"/>
  <c r="U14" i="51"/>
  <c r="T14" i="51"/>
  <c r="AC13" i="51"/>
  <c r="W13" i="51"/>
  <c r="V13" i="51"/>
  <c r="U13" i="51"/>
  <c r="T13" i="51"/>
  <c r="AJ208" i="51"/>
  <c r="X206" i="51"/>
  <c r="AJ206" i="51"/>
  <c r="AJ204" i="51"/>
  <c r="AJ203" i="51"/>
  <c r="X199" i="51"/>
  <c r="AJ199" i="51"/>
  <c r="X198" i="51"/>
  <c r="AJ198" i="51"/>
  <c r="AJ196" i="51"/>
  <c r="AJ195" i="51"/>
  <c r="AJ192" i="51"/>
  <c r="X192" i="51"/>
  <c r="AJ190" i="51"/>
  <c r="AJ189" i="51"/>
  <c r="AJ187" i="51"/>
  <c r="AJ186" i="51"/>
  <c r="X162" i="51"/>
  <c r="AJ152" i="51"/>
  <c r="V12" i="51"/>
  <c r="U12" i="51"/>
  <c r="T12" i="51"/>
  <c r="AJ148" i="51"/>
  <c r="AJ147" i="51"/>
  <c r="AJ146" i="51"/>
  <c r="AJ145" i="51"/>
  <c r="AJ106" i="51"/>
  <c r="AJ105" i="51"/>
  <c r="U11" i="51"/>
  <c r="T11" i="51"/>
  <c r="AJ103" i="51"/>
  <c r="AJ101" i="51"/>
  <c r="AJ100" i="51"/>
  <c r="AJ99" i="51"/>
  <c r="X32" i="51"/>
  <c r="AJ32" i="51"/>
  <c r="AJ31" i="51"/>
  <c r="AJ29" i="51"/>
  <c r="AJ27" i="51"/>
  <c r="AJ26" i="51"/>
  <c r="AJ22" i="51"/>
  <c r="AJ21" i="51"/>
  <c r="AJ16" i="51"/>
  <c r="AJ8" i="51"/>
  <c r="AJ7" i="51"/>
  <c r="AJ6" i="51"/>
  <c r="AJ5" i="51"/>
  <c r="AL197" i="51" l="1"/>
  <c r="AL150" i="51"/>
  <c r="AM208" i="51"/>
  <c r="AK206" i="51"/>
  <c r="AK208" i="51"/>
  <c r="AJ17" i="51"/>
  <c r="AK27" i="51"/>
  <c r="AJ144" i="51"/>
  <c r="AM190" i="51"/>
  <c r="AC217" i="51"/>
  <c r="AJ30" i="51"/>
  <c r="X205" i="51"/>
  <c r="AJ185" i="51"/>
  <c r="X191" i="51"/>
  <c r="AJ4" i="51"/>
  <c r="X202" i="51"/>
  <c r="X209" i="51"/>
  <c r="AJ184" i="51"/>
  <c r="AJ202" i="51"/>
  <c r="AJ205" i="51"/>
  <c r="AA13" i="51"/>
  <c r="AJ96" i="51"/>
  <c r="AJ149" i="51"/>
  <c r="X184" i="51"/>
  <c r="AK205" i="51"/>
  <c r="AJ25" i="51"/>
  <c r="AJ28" i="51"/>
  <c r="AJ9" i="51"/>
  <c r="AJ102" i="51"/>
  <c r="AJ191" i="51"/>
  <c r="AJ193" i="51"/>
  <c r="AJ194" i="51"/>
  <c r="AJ254" i="51"/>
  <c r="AL149" i="51"/>
  <c r="AB217" i="51"/>
  <c r="AK254" i="51"/>
  <c r="AL191" i="51"/>
  <c r="AL192" i="51"/>
  <c r="AL193" i="51"/>
  <c r="AL261" i="51"/>
  <c r="W216" i="51"/>
  <c r="AD13" i="51"/>
  <c r="X13" i="51" s="1"/>
  <c r="AM184" i="51"/>
  <c r="AD15" i="51"/>
  <c r="X15" i="51" s="1"/>
  <c r="AK31" i="51"/>
  <c r="AK103" i="51"/>
  <c r="AK184" i="51"/>
  <c r="AL196" i="51"/>
  <c r="AA188" i="51"/>
  <c r="AJ188" i="51" s="1"/>
  <c r="AL204" i="51"/>
  <c r="AL205" i="51"/>
  <c r="AL206" i="51"/>
  <c r="AL208" i="51"/>
  <c r="AL152" i="51"/>
  <c r="AL210" i="51"/>
  <c r="AL213" i="51"/>
  <c r="AK16" i="51"/>
  <c r="AK17" i="51"/>
  <c r="AK21" i="51"/>
  <c r="AK22" i="51"/>
  <c r="AK28" i="51"/>
  <c r="AK7" i="51"/>
  <c r="AL260" i="51"/>
  <c r="AL144" i="51"/>
  <c r="AK145" i="51"/>
  <c r="AK195" i="51"/>
  <c r="AM203" i="51"/>
  <c r="AK147" i="51"/>
  <c r="AK186" i="51"/>
  <c r="AM193" i="51"/>
  <c r="AL195" i="51"/>
  <c r="AK196" i="51"/>
  <c r="AM212" i="51"/>
  <c r="AM213" i="51"/>
  <c r="AL185" i="51"/>
  <c r="AL186" i="51"/>
  <c r="AL187" i="51"/>
  <c r="AK6" i="51"/>
  <c r="AL4" i="51"/>
  <c r="AL6" i="51"/>
  <c r="AL7" i="51"/>
  <c r="AK144" i="51"/>
  <c r="AK199" i="51"/>
  <c r="AK202" i="51"/>
  <c r="AK193" i="51"/>
  <c r="AK4" i="51"/>
  <c r="AL146" i="51"/>
  <c r="AK187" i="51"/>
  <c r="AL25" i="51"/>
  <c r="AL26" i="51"/>
  <c r="AL27" i="51"/>
  <c r="AK29" i="51"/>
  <c r="AL31" i="51"/>
  <c r="AK8" i="51"/>
  <c r="AL148" i="51"/>
  <c r="AK149" i="51"/>
  <c r="AK256" i="51"/>
  <c r="AK9" i="51"/>
  <c r="AL16" i="51"/>
  <c r="AL17" i="51"/>
  <c r="AL21" i="51"/>
  <c r="AL22" i="51"/>
  <c r="AL28" i="51"/>
  <c r="AL29" i="51"/>
  <c r="AK30" i="51"/>
  <c r="AM31" i="51"/>
  <c r="AK96" i="51"/>
  <c r="AL147" i="51"/>
  <c r="AK148" i="51"/>
  <c r="AL199" i="51"/>
  <c r="AK255" i="51"/>
  <c r="AL9" i="51"/>
  <c r="AL184" i="51"/>
  <c r="X212" i="51"/>
  <c r="AL254" i="51"/>
  <c r="AL255" i="51"/>
  <c r="AK257" i="51"/>
  <c r="AJ153" i="51"/>
  <c r="AM192" i="51"/>
  <c r="AM205" i="51"/>
  <c r="X190" i="51"/>
  <c r="X213" i="51"/>
  <c r="AL256" i="51"/>
  <c r="AJ209" i="51"/>
  <c r="AK152" i="51"/>
  <c r="AM204" i="51"/>
  <c r="AM209" i="51"/>
  <c r="AK32" i="51"/>
  <c r="AL189" i="51"/>
  <c r="X193" i="51"/>
  <c r="AM211" i="51"/>
  <c r="AK198" i="51"/>
  <c r="X203" i="51"/>
  <c r="AK261" i="51"/>
  <c r="X204" i="51"/>
  <c r="AM198" i="51"/>
  <c r="AJ210" i="51"/>
  <c r="AA14" i="51"/>
  <c r="AJ14" i="51" s="1"/>
  <c r="AK209" i="51"/>
  <c r="AB13" i="51"/>
  <c r="AL209" i="51"/>
  <c r="AK210" i="51"/>
  <c r="AB15" i="51"/>
  <c r="AK211" i="51"/>
  <c r="AL30" i="51"/>
  <c r="AK106" i="51"/>
  <c r="AA11" i="51"/>
  <c r="AJ11" i="51" s="1"/>
  <c r="AJ104" i="51"/>
  <c r="AK99" i="51"/>
  <c r="AK100" i="51"/>
  <c r="AK101" i="51"/>
  <c r="AK102" i="51"/>
  <c r="AL103" i="51"/>
  <c r="AB11" i="51"/>
  <c r="AK104" i="51"/>
  <c r="AJ151" i="51"/>
  <c r="AA12" i="51"/>
  <c r="AJ12" i="51" s="1"/>
  <c r="AL211" i="51"/>
  <c r="AL99" i="51"/>
  <c r="AK105" i="51"/>
  <c r="AL105" i="51"/>
  <c r="AL106" i="51"/>
  <c r="X150" i="51"/>
  <c r="AC12" i="51"/>
  <c r="AL190" i="51"/>
  <c r="AK192" i="51"/>
  <c r="AL198" i="51"/>
  <c r="AD14" i="51"/>
  <c r="AM210" i="51"/>
  <c r="X210" i="51"/>
  <c r="AL212" i="51"/>
  <c r="AK213" i="51"/>
  <c r="AL257" i="51"/>
  <c r="AM32" i="51"/>
  <c r="AL102" i="51"/>
  <c r="X189" i="51"/>
  <c r="AM189" i="51"/>
  <c r="AK212" i="51"/>
  <c r="AK259" i="51"/>
  <c r="AB188" i="51"/>
  <c r="AJ260" i="51"/>
  <c r="AA197" i="51"/>
  <c r="AK189" i="51"/>
  <c r="AL96" i="51"/>
  <c r="AL101" i="51"/>
  <c r="AK5" i="51"/>
  <c r="AL8" i="51"/>
  <c r="AL32" i="51"/>
  <c r="AL145" i="51"/>
  <c r="AK146" i="51"/>
  <c r="AL202" i="51"/>
  <c r="AK203" i="51"/>
  <c r="X208" i="51"/>
  <c r="AC188" i="51"/>
  <c r="AL259" i="51"/>
  <c r="AL203" i="51"/>
  <c r="AK260" i="51"/>
  <c r="AL100" i="51"/>
  <c r="AC11" i="51"/>
  <c r="AL104" i="51"/>
  <c r="AK190" i="51"/>
  <c r="AL5" i="51"/>
  <c r="AC14" i="51"/>
  <c r="AL14" i="51" s="1"/>
  <c r="AK25" i="51"/>
  <c r="AK26" i="51"/>
  <c r="AM199" i="51"/>
  <c r="AK204" i="51"/>
  <c r="AK185" i="51"/>
  <c r="AK191" i="51"/>
  <c r="AM191" i="51"/>
  <c r="AK194" i="51"/>
  <c r="AL194" i="51"/>
  <c r="AM202" i="51"/>
  <c r="AM206" i="51"/>
  <c r="V207" i="51"/>
  <c r="AB207" i="51"/>
  <c r="AA15" i="51"/>
  <c r="AJ15" i="51" s="1"/>
  <c r="U10" i="51"/>
  <c r="T10" i="51"/>
  <c r="U207" i="51"/>
  <c r="AC15" i="51"/>
  <c r="X31" i="51"/>
  <c r="AA207" i="51"/>
  <c r="T217" i="51"/>
  <c r="AA217" i="51"/>
  <c r="AJ217" i="51" s="1"/>
  <c r="U217" i="51"/>
  <c r="AC216" i="51"/>
  <c r="W217" i="51"/>
  <c r="V216" i="51"/>
  <c r="AB216" i="51"/>
  <c r="AD207" i="51"/>
  <c r="V217" i="51"/>
  <c r="T207" i="51"/>
  <c r="W207" i="51"/>
  <c r="T216" i="51"/>
  <c r="AA216" i="51"/>
  <c r="AJ216" i="51" s="1"/>
  <c r="AC207" i="51"/>
  <c r="AL217" i="51" l="1"/>
  <c r="AM13" i="51"/>
  <c r="AK188" i="51"/>
  <c r="AC10" i="51"/>
  <c r="AJ13" i="51"/>
  <c r="AK13" i="51"/>
  <c r="AL15" i="51"/>
  <c r="AK11" i="51"/>
  <c r="AL216" i="51"/>
  <c r="AL188" i="51"/>
  <c r="AM15" i="51"/>
  <c r="AM207" i="51"/>
  <c r="AK217" i="51"/>
  <c r="X14" i="51"/>
  <c r="AM14" i="51"/>
  <c r="AL207" i="51"/>
  <c r="AL13" i="51"/>
  <c r="AK216" i="51"/>
  <c r="AJ207" i="51"/>
  <c r="AA10" i="51"/>
  <c r="AK207" i="51"/>
  <c r="AK15" i="51"/>
  <c r="AL11" i="51"/>
  <c r="AJ197" i="51"/>
  <c r="AK197" i="51"/>
  <c r="AK14" i="51"/>
  <c r="X207" i="51"/>
  <c r="AJ10" i="51" l="1"/>
  <c r="AN24" i="39" l="1"/>
  <c r="AN21" i="39"/>
  <c r="AN23" i="39"/>
  <c r="AN25" i="39"/>
  <c r="AN26" i="39"/>
  <c r="AN338" i="40" l="1"/>
  <c r="AN316" i="40"/>
  <c r="AN317" i="40"/>
  <c r="AN318" i="40"/>
  <c r="AN319" i="40"/>
  <c r="AN320" i="40"/>
  <c r="AN321" i="40"/>
  <c r="AN322" i="40"/>
  <c r="AN324" i="40"/>
  <c r="AN325" i="40"/>
  <c r="AN326" i="40"/>
  <c r="AN327" i="40"/>
  <c r="AN309" i="40"/>
  <c r="AN290" i="40"/>
  <c r="AN291" i="40"/>
  <c r="AN292" i="40"/>
  <c r="AN293" i="40"/>
  <c r="AN294" i="40"/>
  <c r="AN295" i="40"/>
  <c r="AN296" i="40"/>
  <c r="AN297" i="40"/>
  <c r="AN298" i="40"/>
  <c r="AN299" i="40"/>
  <c r="AN300" i="40"/>
  <c r="AN301" i="40"/>
  <c r="AN289" i="40"/>
  <c r="AN283" i="40"/>
  <c r="AN284" i="40"/>
  <c r="AN285" i="40"/>
  <c r="AN286" i="40"/>
  <c r="AN275" i="40"/>
  <c r="AN276" i="40"/>
  <c r="AN277" i="40"/>
  <c r="AN278" i="40"/>
  <c r="AN279" i="40"/>
  <c r="AN280" i="40"/>
  <c r="AN281" i="40"/>
  <c r="AN274" i="40"/>
  <c r="AN241" i="40"/>
  <c r="AN242" i="40"/>
  <c r="AN243" i="40"/>
  <c r="AN244" i="40"/>
  <c r="AN245" i="40"/>
  <c r="AN246" i="40"/>
  <c r="AN247" i="40"/>
  <c r="AN248" i="40"/>
  <c r="AN249" i="40"/>
  <c r="AN250" i="40"/>
  <c r="AN251" i="40"/>
  <c r="AN252" i="40"/>
  <c r="AN253" i="40"/>
  <c r="AN254" i="40"/>
  <c r="AN240" i="40"/>
  <c r="AN206" i="40"/>
  <c r="AN207" i="40"/>
  <c r="AN208" i="40"/>
  <c r="AN209" i="40"/>
  <c r="AN210" i="40"/>
  <c r="AN211" i="40"/>
  <c r="AN212" i="40"/>
  <c r="AN192" i="40"/>
  <c r="AN193" i="40"/>
  <c r="AN194" i="40"/>
  <c r="AN195" i="40"/>
  <c r="AN196" i="40"/>
  <c r="AN197" i="40"/>
  <c r="AN198" i="40"/>
  <c r="AN199" i="40"/>
  <c r="AN200" i="40"/>
  <c r="AN201" i="40"/>
  <c r="AN202" i="40"/>
  <c r="AN203" i="40"/>
  <c r="AN204" i="40"/>
  <c r="AN191" i="40"/>
  <c r="AN179" i="40"/>
  <c r="AN180" i="40"/>
  <c r="AN181" i="40"/>
  <c r="AN182" i="40"/>
  <c r="AN178" i="40"/>
  <c r="AN153" i="40"/>
  <c r="AN154" i="40"/>
  <c r="AN155" i="40"/>
  <c r="AN156" i="40"/>
  <c r="AN143" i="40"/>
  <c r="AN144" i="40"/>
  <c r="AN145" i="40"/>
  <c r="AN146" i="40"/>
  <c r="AN147" i="40"/>
  <c r="AN148" i="40"/>
  <c r="AN149" i="40"/>
  <c r="AN150" i="40"/>
  <c r="AN151" i="40"/>
  <c r="AN142" i="40"/>
  <c r="AN126" i="40"/>
  <c r="AN127" i="40"/>
  <c r="AN128" i="40"/>
  <c r="AN129" i="40"/>
  <c r="AN130" i="40"/>
  <c r="AN131" i="40"/>
  <c r="AN132" i="40"/>
  <c r="AN133" i="40"/>
  <c r="AN134" i="40"/>
  <c r="AN136" i="40"/>
  <c r="AN137" i="40"/>
  <c r="AN138" i="40"/>
  <c r="AN139" i="40"/>
  <c r="AN125" i="40"/>
  <c r="AN115" i="40"/>
  <c r="AN106" i="40"/>
  <c r="AN107" i="40"/>
  <c r="AN108" i="40"/>
  <c r="AN109" i="40"/>
  <c r="AN110" i="40"/>
  <c r="AN111" i="40"/>
  <c r="AN112" i="40"/>
  <c r="AN113" i="40"/>
  <c r="AN114" i="40"/>
  <c r="AN105" i="40"/>
  <c r="AN5" i="40"/>
  <c r="AN6" i="40"/>
  <c r="AN7" i="40"/>
  <c r="AN8" i="40"/>
  <c r="AN9" i="40"/>
  <c r="AN10" i="40"/>
  <c r="AN11" i="40"/>
  <c r="AN12" i="40"/>
  <c r="AN13" i="40"/>
  <c r="AN14" i="40"/>
  <c r="AN15" i="40"/>
  <c r="AN16" i="40"/>
  <c r="AN17" i="40"/>
  <c r="AN18" i="40"/>
  <c r="AN19" i="40"/>
  <c r="AN20" i="40"/>
  <c r="AN21" i="40"/>
  <c r="AN22" i="40"/>
  <c r="AN23" i="40"/>
  <c r="AN24" i="40"/>
  <c r="AN25" i="40"/>
  <c r="AN26" i="40"/>
  <c r="AN27" i="40"/>
  <c r="AN28" i="40"/>
  <c r="AN29" i="40"/>
  <c r="AN30" i="40"/>
  <c r="AN31" i="40"/>
  <c r="AN32" i="40"/>
  <c r="AN33" i="40"/>
  <c r="AN34" i="40"/>
  <c r="AN4" i="40"/>
  <c r="W56" i="40" l="1"/>
  <c r="W69" i="40"/>
  <c r="W10" i="45" l="1"/>
  <c r="W15" i="45" s="1"/>
  <c r="W52" i="40"/>
  <c r="W87" i="40"/>
  <c r="W65" i="40"/>
  <c r="W48" i="40"/>
  <c r="W71" i="40"/>
  <c r="W61" i="40"/>
  <c r="W77" i="40"/>
  <c r="W82" i="40"/>
  <c r="W47" i="40" l="1"/>
  <c r="W76" i="40"/>
  <c r="W60" i="40"/>
  <c r="W45" i="40" l="1"/>
  <c r="W43" i="40" s="1"/>
  <c r="W32" i="46" l="1"/>
  <c r="W31" i="46"/>
  <c r="AC85" i="51"/>
  <c r="AC86" i="51" s="1"/>
  <c r="AB85" i="51"/>
  <c r="AB86" i="51" s="1"/>
  <c r="AA85" i="51"/>
  <c r="AA86" i="51" s="1"/>
  <c r="AC248" i="51"/>
  <c r="AC249" i="51" s="1"/>
  <c r="AB248" i="51"/>
  <c r="AB249" i="51" s="1"/>
  <c r="AA248" i="51"/>
  <c r="AA249" i="51" s="1"/>
  <c r="AC246" i="51"/>
  <c r="AC247" i="51" s="1"/>
  <c r="AB246" i="51"/>
  <c r="AB247" i="51" s="1"/>
  <c r="AA246" i="51"/>
  <c r="AA247" i="51" s="1"/>
  <c r="AC244" i="51"/>
  <c r="AC245" i="51" s="1"/>
  <c r="AB244" i="51"/>
  <c r="AB245" i="51" s="1"/>
  <c r="AA244" i="51"/>
  <c r="AA245" i="51" s="1"/>
  <c r="AC179" i="51"/>
  <c r="AC180" i="51" s="1"/>
  <c r="AB179" i="51"/>
  <c r="AB180" i="51" s="1"/>
  <c r="AA179" i="51"/>
  <c r="AA180" i="51" s="1"/>
  <c r="AC177" i="51"/>
  <c r="AC178" i="51" s="1"/>
  <c r="AB177" i="51"/>
  <c r="AB178" i="51" s="1"/>
  <c r="AA177" i="51"/>
  <c r="AA178" i="51" s="1"/>
  <c r="AC139" i="51"/>
  <c r="AC140" i="51" s="1"/>
  <c r="AB139" i="51"/>
  <c r="AB140" i="51" s="1"/>
  <c r="AA139" i="51"/>
  <c r="AA140" i="51" s="1"/>
  <c r="AC137" i="51"/>
  <c r="AC138" i="51" s="1"/>
  <c r="AB137" i="51"/>
  <c r="AB138" i="51" s="1"/>
  <c r="AA137" i="51"/>
  <c r="AA138" i="51" s="1"/>
  <c r="AC135" i="51"/>
  <c r="AC136" i="51" s="1"/>
  <c r="AB135" i="51"/>
  <c r="AB136" i="51" s="1"/>
  <c r="AA135" i="51"/>
  <c r="AA136" i="51" s="1"/>
  <c r="AC57" i="51"/>
  <c r="AB57" i="51"/>
  <c r="AA57" i="51"/>
  <c r="AC231" i="51"/>
  <c r="AC232" i="51" s="1"/>
  <c r="AB231" i="51"/>
  <c r="AB232" i="51" s="1"/>
  <c r="AA231" i="51"/>
  <c r="AA232" i="51" s="1"/>
  <c r="AC229" i="51"/>
  <c r="AC230" i="51" s="1"/>
  <c r="AB229" i="51"/>
  <c r="AB230" i="51" s="1"/>
  <c r="AA229" i="51"/>
  <c r="AA230" i="51" s="1"/>
  <c r="AC167" i="51"/>
  <c r="AC168" i="51" s="1"/>
  <c r="AB167" i="51"/>
  <c r="AB168" i="51" s="1"/>
  <c r="AA167" i="51"/>
  <c r="AA168" i="51" s="1"/>
  <c r="AC165" i="51"/>
  <c r="AC166" i="51" s="1"/>
  <c r="AB165" i="51"/>
  <c r="AB166" i="51" s="1"/>
  <c r="AA165" i="51"/>
  <c r="AA166" i="51" s="1"/>
  <c r="AC125" i="51"/>
  <c r="AB125" i="51"/>
  <c r="AA125" i="51"/>
  <c r="AC123" i="51"/>
  <c r="AC124" i="51" s="1"/>
  <c r="AB123" i="51"/>
  <c r="AB124" i="51" s="1"/>
  <c r="AA123" i="51"/>
  <c r="AA124" i="51" s="1"/>
  <c r="AC121" i="51"/>
  <c r="AC122" i="51" s="1"/>
  <c r="AB121" i="51"/>
  <c r="AB122" i="51" s="1"/>
  <c r="AA121" i="51"/>
  <c r="AA122" i="51" s="1"/>
  <c r="AC44" i="51"/>
  <c r="AB44" i="51"/>
  <c r="AA44" i="51"/>
  <c r="AC41" i="51"/>
  <c r="AB41" i="51"/>
  <c r="AA41" i="51"/>
  <c r="AC35" i="51"/>
  <c r="AC264" i="51"/>
  <c r="AB264" i="51"/>
  <c r="AA264" i="51"/>
  <c r="AC222" i="51"/>
  <c r="AB222" i="51"/>
  <c r="AA222" i="51"/>
  <c r="AC221" i="51"/>
  <c r="AB221" i="51"/>
  <c r="AA221" i="51"/>
  <c r="AC220" i="51"/>
  <c r="AB220" i="51"/>
  <c r="AA220" i="51"/>
  <c r="AC111" i="51"/>
  <c r="AC110" i="51"/>
  <c r="AC90" i="49"/>
  <c r="AB90" i="49"/>
  <c r="AA90" i="49"/>
  <c r="AC105" i="45"/>
  <c r="AB105" i="45"/>
  <c r="AA105" i="45"/>
  <c r="AC104" i="45"/>
  <c r="AB104" i="45"/>
  <c r="AA104" i="45"/>
  <c r="AC81" i="49"/>
  <c r="AB81" i="49"/>
  <c r="AA81" i="49"/>
  <c r="AC70" i="49"/>
  <c r="AB70" i="49"/>
  <c r="AA70" i="49"/>
  <c r="AC64" i="49"/>
  <c r="AB64" i="49"/>
  <c r="AA64" i="49"/>
  <c r="AC38" i="49"/>
  <c r="AB38" i="49"/>
  <c r="AA38" i="49"/>
  <c r="AC36" i="49"/>
  <c r="AB36" i="49"/>
  <c r="AA36" i="49"/>
  <c r="AC95" i="45"/>
  <c r="AC93" i="45" s="1"/>
  <c r="AB95" i="45"/>
  <c r="AB93" i="45" s="1"/>
  <c r="AA95" i="45"/>
  <c r="AA93" i="45" s="1"/>
  <c r="AC32" i="49"/>
  <c r="AB32" i="49"/>
  <c r="AA32" i="49"/>
  <c r="AC29" i="49"/>
  <c r="AB29" i="49"/>
  <c r="AA29" i="49"/>
  <c r="AC31" i="45"/>
  <c r="AB31" i="45"/>
  <c r="AA31" i="45"/>
  <c r="AC30" i="45"/>
  <c r="AB30" i="45"/>
  <c r="AA30" i="45"/>
  <c r="AC29" i="45"/>
  <c r="AB29" i="45"/>
  <c r="AA29" i="45"/>
  <c r="AC28" i="45"/>
  <c r="AB28" i="45"/>
  <c r="AA28" i="45"/>
  <c r="AC27" i="45"/>
  <c r="AB27" i="45"/>
  <c r="AA27" i="45"/>
  <c r="AC26" i="45"/>
  <c r="AB26" i="45"/>
  <c r="AA26" i="45"/>
  <c r="AC18" i="49"/>
  <c r="AB18" i="49"/>
  <c r="AA18" i="49"/>
  <c r="AC12" i="49"/>
  <c r="AB12" i="49"/>
  <c r="AA12" i="49"/>
  <c r="W90" i="49"/>
  <c r="W88" i="49"/>
  <c r="W84" i="49"/>
  <c r="W81" i="49"/>
  <c r="W70" i="49"/>
  <c r="W64" i="49"/>
  <c r="W38" i="49"/>
  <c r="W36" i="49"/>
  <c r="W95" i="45"/>
  <c r="W32" i="49"/>
  <c r="W94" i="45" s="1"/>
  <c r="W29" i="49"/>
  <c r="W18" i="49"/>
  <c r="W12" i="49"/>
  <c r="AB25" i="45" l="1"/>
  <c r="AB23" i="45" s="1"/>
  <c r="AC25" i="45"/>
  <c r="AC23" i="45" s="1"/>
  <c r="W93" i="45"/>
  <c r="AA103" i="45"/>
  <c r="AA25" i="45"/>
  <c r="AA23" i="45" s="1"/>
  <c r="AB103" i="45"/>
  <c r="AC103" i="45"/>
  <c r="AB114" i="51"/>
  <c r="AB42" i="51"/>
  <c r="AA45" i="51"/>
  <c r="AA225" i="51"/>
  <c r="AB163" i="51"/>
  <c r="AB164" i="51" s="1"/>
  <c r="AB60" i="51"/>
  <c r="AB61" i="51" s="1"/>
  <c r="AA62" i="51"/>
  <c r="AA63" i="51" s="1"/>
  <c r="AA227" i="51"/>
  <c r="AA228" i="51" s="1"/>
  <c r="AC171" i="51"/>
  <c r="AC68" i="51"/>
  <c r="AB237" i="51"/>
  <c r="AB72" i="51"/>
  <c r="AA75" i="51"/>
  <c r="AA240" i="51"/>
  <c r="AC172" i="51"/>
  <c r="AC79" i="51"/>
  <c r="AC114" i="51"/>
  <c r="AC42" i="51"/>
  <c r="AB225" i="51"/>
  <c r="AB45" i="51"/>
  <c r="AC160" i="51"/>
  <c r="AC50" i="51"/>
  <c r="AB161" i="51"/>
  <c r="AB55" i="51"/>
  <c r="AC163" i="51"/>
  <c r="AC164" i="51" s="1"/>
  <c r="AC60" i="51"/>
  <c r="AC61" i="51" s="1"/>
  <c r="AB227" i="51"/>
  <c r="AB228" i="51" s="1"/>
  <c r="AB62" i="51"/>
  <c r="AB63" i="51" s="1"/>
  <c r="AA70" i="51"/>
  <c r="AA235" i="51"/>
  <c r="AC237" i="51"/>
  <c r="AC72" i="51"/>
  <c r="AB240" i="51"/>
  <c r="AB75" i="51"/>
  <c r="AC156" i="51"/>
  <c r="AC37" i="51"/>
  <c r="AC161" i="51"/>
  <c r="AC55" i="51"/>
  <c r="AC240" i="51"/>
  <c r="AC75" i="51"/>
  <c r="AC131" i="51"/>
  <c r="AC82" i="51"/>
  <c r="AB175" i="51"/>
  <c r="AB176" i="51" s="1"/>
  <c r="AB89" i="51"/>
  <c r="AB90" i="51" s="1"/>
  <c r="AA91" i="51"/>
  <c r="AA92" i="51" s="1"/>
  <c r="AA242" i="51"/>
  <c r="AA243" i="51" s="1"/>
  <c r="AC225" i="51"/>
  <c r="AC45" i="51"/>
  <c r="AA73" i="51"/>
  <c r="AA238" i="51"/>
  <c r="AB159" i="51"/>
  <c r="AB43" i="51"/>
  <c r="AA46" i="51"/>
  <c r="AA267" i="51"/>
  <c r="AB116" i="51"/>
  <c r="AB53" i="51"/>
  <c r="AC235" i="51"/>
  <c r="AC70" i="51"/>
  <c r="AB238" i="51"/>
  <c r="AB73" i="51"/>
  <c r="AB173" i="51"/>
  <c r="AB83" i="51"/>
  <c r="AC175" i="51"/>
  <c r="AC176" i="51" s="1"/>
  <c r="AC89" i="51"/>
  <c r="AC90" i="51" s="1"/>
  <c r="AB242" i="51"/>
  <c r="AB243" i="51" s="1"/>
  <c r="AB91" i="51"/>
  <c r="AB92" i="51" s="1"/>
  <c r="AC227" i="51"/>
  <c r="AC228" i="51" s="1"/>
  <c r="AC62" i="51"/>
  <c r="AC63" i="51" s="1"/>
  <c r="AB235" i="51"/>
  <c r="AB70" i="51"/>
  <c r="AC109" i="51"/>
  <c r="AC36" i="51"/>
  <c r="AC38" i="51" s="1"/>
  <c r="AC159" i="51"/>
  <c r="AC43" i="51"/>
  <c r="AB267" i="51"/>
  <c r="AB46" i="51"/>
  <c r="AC116" i="51"/>
  <c r="AC53" i="51"/>
  <c r="AB119" i="51"/>
  <c r="AB120" i="51" s="1"/>
  <c r="AB58" i="51"/>
  <c r="AB59" i="51" s="1"/>
  <c r="AA71" i="51"/>
  <c r="AA236" i="51"/>
  <c r="AC238" i="51"/>
  <c r="AC73" i="51"/>
  <c r="AB130" i="51"/>
  <c r="AB78" i="51"/>
  <c r="AC173" i="51"/>
  <c r="AC83" i="51"/>
  <c r="AC242" i="51"/>
  <c r="AC243" i="51" s="1"/>
  <c r="AC91" i="51"/>
  <c r="AC92" i="51" s="1"/>
  <c r="AC267" i="51"/>
  <c r="AC46" i="51"/>
  <c r="AC119" i="51"/>
  <c r="AC120" i="51" s="1"/>
  <c r="AC58" i="51"/>
  <c r="AC59" i="51" s="1"/>
  <c r="AC129" i="51"/>
  <c r="AC67" i="51"/>
  <c r="AB236" i="51"/>
  <c r="AB71" i="51"/>
  <c r="AA74" i="51"/>
  <c r="AA239" i="51"/>
  <c r="AC130" i="51"/>
  <c r="AC78" i="51"/>
  <c r="AB117" i="51"/>
  <c r="AB54" i="51"/>
  <c r="AC236" i="51"/>
  <c r="AC71" i="51"/>
  <c r="AB239" i="51"/>
  <c r="AB74" i="51"/>
  <c r="AB133" i="51"/>
  <c r="AB134" i="51" s="1"/>
  <c r="AB87" i="51"/>
  <c r="AB88" i="51" s="1"/>
  <c r="AC115" i="51"/>
  <c r="AC49" i="51"/>
  <c r="AC117" i="51"/>
  <c r="AC54" i="51"/>
  <c r="AB171" i="51"/>
  <c r="AB68" i="51"/>
  <c r="AA72" i="51"/>
  <c r="AA237" i="51"/>
  <c r="AC239" i="51"/>
  <c r="AC74" i="51"/>
  <c r="AB172" i="51"/>
  <c r="AB79" i="51"/>
  <c r="AC133" i="51"/>
  <c r="AC134" i="51" s="1"/>
  <c r="AC87" i="51"/>
  <c r="AC88" i="51" s="1"/>
  <c r="AA175" i="51"/>
  <c r="AA176" i="51" s="1"/>
  <c r="AA89" i="51"/>
  <c r="AA90" i="51" s="1"/>
  <c r="AA119" i="51"/>
  <c r="AA120" i="51" s="1"/>
  <c r="AA58" i="51"/>
  <c r="AA59" i="51" s="1"/>
  <c r="AA130" i="51"/>
  <c r="AA78" i="51"/>
  <c r="AA161" i="51"/>
  <c r="AA55" i="51"/>
  <c r="AA159" i="51"/>
  <c r="AA43" i="51"/>
  <c r="AA117" i="51"/>
  <c r="AA54" i="51"/>
  <c r="AA133" i="51"/>
  <c r="AA134" i="51" s="1"/>
  <c r="AA87" i="51"/>
  <c r="AA88" i="51" s="1"/>
  <c r="AA171" i="51"/>
  <c r="AA68" i="51"/>
  <c r="AA172" i="51"/>
  <c r="AA79" i="51"/>
  <c r="AA116" i="51"/>
  <c r="AA53" i="51"/>
  <c r="AA114" i="51"/>
  <c r="AA42" i="51"/>
  <c r="AA163" i="51"/>
  <c r="AA164" i="51" s="1"/>
  <c r="AA60" i="51"/>
  <c r="AA61" i="51" s="1"/>
  <c r="AB74" i="49"/>
  <c r="AB88" i="49"/>
  <c r="AB84" i="49"/>
  <c r="AC84" i="49"/>
  <c r="AC88" i="49"/>
  <c r="AC94" i="49"/>
  <c r="AA84" i="49"/>
  <c r="AA88" i="49"/>
  <c r="AA57" i="49"/>
  <c r="AA42" i="49"/>
  <c r="AB5" i="49"/>
  <c r="W42" i="49"/>
  <c r="W57" i="49"/>
  <c r="W9" i="49"/>
  <c r="W5" i="49"/>
  <c r="AC9" i="49"/>
  <c r="AC61" i="49"/>
  <c r="AA74" i="49"/>
  <c r="AA22" i="49"/>
  <c r="AB94" i="49"/>
  <c r="AB57" i="49"/>
  <c r="W94" i="49"/>
  <c r="AC57" i="49"/>
  <c r="AC5" i="49"/>
  <c r="AA9" i="49"/>
  <c r="AA61" i="49"/>
  <c r="AA94" i="49"/>
  <c r="W74" i="49"/>
  <c r="W22" i="49"/>
  <c r="AC74" i="49"/>
  <c r="AA5" i="49"/>
  <c r="AC42" i="49"/>
  <c r="AB61" i="49"/>
  <c r="AB42" i="49"/>
  <c r="AB9" i="49"/>
  <c r="W61" i="49"/>
  <c r="AJ4" i="39"/>
  <c r="AK35" i="39" l="1"/>
  <c r="X18" i="48" l="1"/>
  <c r="X17" i="48"/>
  <c r="X19" i="48" s="1"/>
  <c r="X6" i="48"/>
  <c r="X5" i="48"/>
  <c r="X21" i="48"/>
  <c r="AA17" i="48"/>
  <c r="AA19" i="48" s="1"/>
  <c r="AB17" i="48"/>
  <c r="AB19" i="48" s="1"/>
  <c r="AC17" i="48"/>
  <c r="AA18" i="48"/>
  <c r="AB18" i="48"/>
  <c r="AC18" i="48"/>
  <c r="AD18" i="48"/>
  <c r="AD19" i="48" s="1"/>
  <c r="AC19" i="48"/>
  <c r="X15" i="48"/>
  <c r="AC14" i="32"/>
  <c r="AJ19" i="32"/>
  <c r="AC35" i="32"/>
  <c r="AB48" i="32"/>
  <c r="AC48" i="32"/>
  <c r="AE59" i="32"/>
  <c r="AB59" i="32"/>
  <c r="AC59" i="32"/>
  <c r="AE73" i="32"/>
  <c r="AB73" i="32"/>
  <c r="AC73" i="32"/>
  <c r="X62" i="32"/>
  <c r="AD76" i="32"/>
  <c r="AD14" i="48"/>
  <c r="AC14" i="48"/>
  <c r="AB14" i="48"/>
  <c r="AA14" i="48"/>
  <c r="W23" i="48"/>
  <c r="U23" i="48"/>
  <c r="V23" i="48"/>
  <c r="W21" i="48"/>
  <c r="W19" i="48"/>
  <c r="AK4" i="32" l="1"/>
  <c r="AC5" i="32"/>
  <c r="AC8" i="32"/>
  <c r="AB5" i="32"/>
  <c r="AB8" i="32"/>
  <c r="AA8" i="32"/>
  <c r="AK15" i="32"/>
  <c r="AK19" i="32"/>
  <c r="AL19" i="32"/>
  <c r="AB35" i="32"/>
  <c r="AK34" i="32"/>
  <c r="AD23" i="48"/>
  <c r="AL16" i="32"/>
  <c r="AK16" i="32"/>
  <c r="AB14" i="32"/>
  <c r="AJ4" i="32"/>
  <c r="AA5" i="32"/>
  <c r="AA35" i="32"/>
  <c r="AA14" i="32"/>
  <c r="AA73" i="32"/>
  <c r="AA48" i="32"/>
  <c r="AA59" i="32"/>
  <c r="X22" i="48"/>
  <c r="X23" i="48" s="1"/>
  <c r="AK5" i="32"/>
  <c r="AC9" i="32"/>
  <c r="AA71" i="32"/>
  <c r="AA11" i="32"/>
  <c r="AA9" i="32"/>
  <c r="AB11" i="32"/>
  <c r="AB9" i="32"/>
  <c r="AC71" i="32"/>
  <c r="AC12" i="32"/>
  <c r="AC11" i="32"/>
  <c r="AB71" i="32"/>
  <c r="AL4" i="32"/>
  <c r="AB12" i="32" l="1"/>
  <c r="AA12" i="32"/>
  <c r="AL5" i="32"/>
  <c r="Q96" i="49" l="1"/>
  <c r="S96" i="49"/>
  <c r="R96" i="49"/>
  <c r="U44" i="49" l="1"/>
  <c r="V44" i="49"/>
  <c r="T44" i="49"/>
  <c r="S44" i="49"/>
  <c r="S41" i="49"/>
  <c r="R41" i="49"/>
  <c r="Q41" i="49"/>
  <c r="Q44" i="49"/>
  <c r="R44" i="49"/>
  <c r="C4" i="50" l="1"/>
  <c r="C34" i="50" s="1"/>
  <c r="X67" i="40"/>
  <c r="X64" i="40" l="1"/>
  <c r="X50" i="40"/>
  <c r="X62" i="40"/>
  <c r="X51" i="40"/>
  <c r="X121" i="40"/>
  <c r="X120" i="40"/>
  <c r="X119" i="40"/>
  <c r="X118" i="40"/>
  <c r="X117" i="40"/>
  <c r="X103" i="40"/>
  <c r="X102" i="40"/>
  <c r="X101" i="40"/>
  <c r="X100" i="40"/>
  <c r="X99" i="40"/>
  <c r="X98" i="40"/>
  <c r="X105" i="40" l="1"/>
  <c r="X114" i="40"/>
  <c r="X110" i="40"/>
  <c r="X115" i="40"/>
  <c r="X97" i="40"/>
  <c r="X96" i="40"/>
  <c r="X95" i="40"/>
  <c r="X94" i="40"/>
  <c r="X93" i="40"/>
  <c r="X88" i="40"/>
  <c r="X85" i="40"/>
  <c r="X84" i="40"/>
  <c r="X83" i="40"/>
  <c r="X80" i="40"/>
  <c r="X79" i="40"/>
  <c r="X78" i="40"/>
  <c r="X74" i="40"/>
  <c r="X73" i="40"/>
  <c r="X72" i="40"/>
  <c r="X71" i="40" s="1"/>
  <c r="X68" i="40"/>
  <c r="X63" i="40"/>
  <c r="X57" i="40"/>
  <c r="X53" i="40"/>
  <c r="X54" i="40"/>
  <c r="X55" i="40"/>
  <c r="X340" i="40"/>
  <c r="X336" i="40"/>
  <c r="X334" i="40"/>
  <c r="X333" i="40"/>
  <c r="X332" i="40"/>
  <c r="X331" i="40"/>
  <c r="X323" i="40"/>
  <c r="X311" i="40"/>
  <c r="X309" i="40"/>
  <c r="X307" i="40"/>
  <c r="X305" i="40"/>
  <c r="X301" i="40"/>
  <c r="X300" i="40"/>
  <c r="X299" i="40"/>
  <c r="X298" i="40"/>
  <c r="X297" i="40"/>
  <c r="X295" i="40"/>
  <c r="X294" i="40"/>
  <c r="X293" i="40"/>
  <c r="X292" i="40"/>
  <c r="X290" i="40"/>
  <c r="X286" i="40"/>
  <c r="X285" i="40"/>
  <c r="X284" i="40"/>
  <c r="X283" i="40"/>
  <c r="X282" i="40"/>
  <c r="X280" i="40"/>
  <c r="X279" i="40"/>
  <c r="X278" i="40"/>
  <c r="X277" i="40"/>
  <c r="X275" i="40"/>
  <c r="X270" i="40"/>
  <c r="X269" i="40"/>
  <c r="X268" i="40"/>
  <c r="X267" i="40"/>
  <c r="X266" i="40"/>
  <c r="X265" i="40"/>
  <c r="X264" i="40"/>
  <c r="X263" i="40"/>
  <c r="X262" i="40"/>
  <c r="X261" i="40"/>
  <c r="X260" i="40"/>
  <c r="X259" i="40"/>
  <c r="X258" i="40"/>
  <c r="X257" i="40"/>
  <c r="X256" i="40"/>
  <c r="X254" i="40"/>
  <c r="X253" i="40"/>
  <c r="X252" i="40"/>
  <c r="X251" i="40"/>
  <c r="X250" i="40"/>
  <c r="X249" i="40"/>
  <c r="X248" i="40"/>
  <c r="X246" i="40"/>
  <c r="X245" i="40"/>
  <c r="X244" i="40"/>
  <c r="X243" i="40"/>
  <c r="X242" i="40"/>
  <c r="X241" i="40"/>
  <c r="X238" i="40"/>
  <c r="X237" i="40"/>
  <c r="X236" i="40"/>
  <c r="X235" i="40"/>
  <c r="X234" i="40"/>
  <c r="X233" i="40"/>
  <c r="X232" i="40"/>
  <c r="X231" i="40"/>
  <c r="X230" i="40"/>
  <c r="X229" i="40"/>
  <c r="X228" i="40"/>
  <c r="X226" i="40"/>
  <c r="X225" i="40"/>
  <c r="X224" i="40"/>
  <c r="X223" i="40"/>
  <c r="X222" i="40"/>
  <c r="X221" i="40"/>
  <c r="X220" i="40"/>
  <c r="X218" i="40"/>
  <c r="X217" i="40"/>
  <c r="X212" i="40"/>
  <c r="X211" i="40"/>
  <c r="X210" i="40"/>
  <c r="X208" i="40"/>
  <c r="X207" i="40"/>
  <c r="X206" i="40"/>
  <c r="X205" i="40"/>
  <c r="X204" i="40"/>
  <c r="X203" i="40"/>
  <c r="X202" i="40"/>
  <c r="X200" i="40"/>
  <c r="X199" i="40"/>
  <c r="X198" i="40"/>
  <c r="X197" i="40"/>
  <c r="X195" i="40"/>
  <c r="X194" i="40"/>
  <c r="X193" i="40"/>
  <c r="X192" i="40"/>
  <c r="AD5" i="40"/>
  <c r="X187" i="40"/>
  <c r="X186" i="40"/>
  <c r="X185" i="40"/>
  <c r="X184" i="40"/>
  <c r="X182" i="40"/>
  <c r="X181" i="40"/>
  <c r="X180" i="40"/>
  <c r="X179" i="40"/>
  <c r="X176" i="40"/>
  <c r="X175" i="40"/>
  <c r="X174" i="40"/>
  <c r="X173" i="40"/>
  <c r="X172" i="40"/>
  <c r="X171" i="40"/>
  <c r="X170" i="40"/>
  <c r="X168" i="40"/>
  <c r="X167" i="40"/>
  <c r="X166" i="40"/>
  <c r="X163" i="40"/>
  <c r="X162" i="40"/>
  <c r="X161" i="40"/>
  <c r="X160" i="40"/>
  <c r="X156" i="40"/>
  <c r="X155" i="40"/>
  <c r="X154" i="40"/>
  <c r="X153" i="40"/>
  <c r="X152" i="40"/>
  <c r="X150" i="40"/>
  <c r="X149" i="40"/>
  <c r="X148" i="40"/>
  <c r="X147" i="40"/>
  <c r="X145" i="40"/>
  <c r="X143" i="40"/>
  <c r="X139" i="40"/>
  <c r="X138" i="40"/>
  <c r="X137" i="40"/>
  <c r="X136" i="40"/>
  <c r="X135" i="40"/>
  <c r="X133" i="40"/>
  <c r="X132" i="40"/>
  <c r="X131" i="40"/>
  <c r="X130" i="40"/>
  <c r="X128" i="40"/>
  <c r="X126" i="40"/>
  <c r="X125" i="40"/>
  <c r="X113" i="40"/>
  <c r="X112" i="40"/>
  <c r="X109" i="40"/>
  <c r="X108" i="40"/>
  <c r="X107" i="40"/>
  <c r="X49" i="40"/>
  <c r="X34" i="40"/>
  <c r="X33" i="40"/>
  <c r="X31" i="40"/>
  <c r="X29" i="40"/>
  <c r="X23" i="40"/>
  <c r="X22" i="40"/>
  <c r="X21" i="40"/>
  <c r="X16" i="40"/>
  <c r="X14" i="40"/>
  <c r="X13" i="40"/>
  <c r="X12" i="40"/>
  <c r="X11" i="40"/>
  <c r="X9" i="40"/>
  <c r="X4" i="40"/>
  <c r="AD26" i="40"/>
  <c r="X26" i="40" s="1"/>
  <c r="X30" i="40" l="1"/>
  <c r="X15" i="40"/>
  <c r="AD19" i="40"/>
  <c r="X19" i="40" s="1"/>
  <c r="X32" i="40"/>
  <c r="AD7" i="40"/>
  <c r="X5" i="40"/>
  <c r="X10" i="40"/>
  <c r="AD18" i="40"/>
  <c r="X18" i="40" s="1"/>
  <c r="AD17" i="40"/>
  <c r="X17" i="40" s="1"/>
  <c r="X24" i="40"/>
  <c r="AD6" i="40"/>
  <c r="X6" i="40" s="1"/>
  <c r="AD77" i="40"/>
  <c r="X77" i="40" s="1"/>
  <c r="AD56" i="40"/>
  <c r="AD61" i="40"/>
  <c r="X106" i="40"/>
  <c r="X247" i="40"/>
  <c r="X318" i="40"/>
  <c r="X127" i="40"/>
  <c r="X196" i="40"/>
  <c r="X129" i="40"/>
  <c r="X216" i="40"/>
  <c r="X296" i="40"/>
  <c r="X321" i="40"/>
  <c r="X82" i="40"/>
  <c r="X134" i="40"/>
  <c r="X240" i="40"/>
  <c r="X111" i="40"/>
  <c r="X178" i="40"/>
  <c r="X289" i="40"/>
  <c r="X322" i="40"/>
  <c r="X146" i="40"/>
  <c r="X159" i="40"/>
  <c r="X191" i="40"/>
  <c r="X315" i="40"/>
  <c r="AD87" i="40"/>
  <c r="X89" i="40"/>
  <c r="X87" i="40" s="1"/>
  <c r="X144" i="40"/>
  <c r="X326" i="40"/>
  <c r="X319" i="40"/>
  <c r="X327" i="40"/>
  <c r="X320" i="40"/>
  <c r="AD48" i="40"/>
  <c r="X142" i="40"/>
  <c r="X219" i="40"/>
  <c r="X281" i="40"/>
  <c r="X291" i="40"/>
  <c r="X316" i="40"/>
  <c r="X324" i="40"/>
  <c r="AD65" i="40"/>
  <c r="X66" i="40"/>
  <c r="X276" i="40"/>
  <c r="AD69" i="40"/>
  <c r="X69" i="40" s="1"/>
  <c r="X70" i="40"/>
  <c r="AD27" i="40"/>
  <c r="X27" i="40" s="1"/>
  <c r="AD82" i="40"/>
  <c r="X151" i="40"/>
  <c r="X201" i="40"/>
  <c r="AD25" i="40"/>
  <c r="X25" i="40" s="1"/>
  <c r="X209" i="40"/>
  <c r="X274" i="40"/>
  <c r="X317" i="40"/>
  <c r="X325" i="40"/>
  <c r="X338" i="40"/>
  <c r="AD71" i="40"/>
  <c r="AD52" i="40"/>
  <c r="AD8" i="40" l="1"/>
  <c r="AD20" i="40"/>
  <c r="X20" i="40" s="1"/>
  <c r="X8" i="40"/>
  <c r="X7" i="40"/>
  <c r="X61" i="40"/>
  <c r="X48" i="40"/>
  <c r="X56" i="40"/>
  <c r="AD76" i="40"/>
  <c r="X76" i="40"/>
  <c r="AD28" i="40"/>
  <c r="X65" i="40"/>
  <c r="AD47" i="40"/>
  <c r="X47" i="40" s="1"/>
  <c r="X52" i="40"/>
  <c r="AD60" i="40"/>
  <c r="X60" i="40" s="1"/>
  <c r="X28" i="40" l="1"/>
  <c r="AD45" i="40"/>
  <c r="X58" i="46"/>
  <c r="AD43" i="40" l="1"/>
  <c r="X43" i="40" s="1"/>
  <c r="X45" i="40"/>
  <c r="X4" i="46"/>
  <c r="X14" i="48" l="1"/>
  <c r="X63" i="46" l="1"/>
  <c r="X24" i="46"/>
  <c r="X41" i="46"/>
  <c r="X6" i="46"/>
  <c r="X71" i="46"/>
  <c r="X70" i="46"/>
  <c r="X69" i="46"/>
  <c r="X68" i="46"/>
  <c r="X67" i="46"/>
  <c r="X66" i="46"/>
  <c r="X65" i="46"/>
  <c r="X64" i="46"/>
  <c r="X62" i="46"/>
  <c r="X61" i="46"/>
  <c r="X60" i="46"/>
  <c r="X59" i="46"/>
  <c r="X55" i="46"/>
  <c r="X54" i="46"/>
  <c r="X53" i="46"/>
  <c r="X52" i="46"/>
  <c r="X51" i="46"/>
  <c r="X50" i="46"/>
  <c r="X48" i="46"/>
  <c r="X47" i="46"/>
  <c r="X46" i="46"/>
  <c r="X44" i="46"/>
  <c r="X43" i="46"/>
  <c r="X42" i="46"/>
  <c r="X38" i="46"/>
  <c r="X37" i="46"/>
  <c r="X36" i="46"/>
  <c r="X34" i="46"/>
  <c r="X33" i="46"/>
  <c r="X32" i="46"/>
  <c r="X31" i="46"/>
  <c r="X29" i="46"/>
  <c r="X28" i="46"/>
  <c r="X27" i="46"/>
  <c r="X23" i="46"/>
  <c r="X22" i="46"/>
  <c r="X21" i="46"/>
  <c r="X19" i="46"/>
  <c r="X18" i="46"/>
  <c r="X17" i="46"/>
  <c r="X15" i="46"/>
  <c r="X14" i="46"/>
  <c r="X12" i="46"/>
  <c r="X11" i="46"/>
  <c r="X10" i="46"/>
  <c r="X8" i="46"/>
  <c r="X7" i="46"/>
  <c r="X57" i="38" l="1"/>
  <c r="X10" i="48" l="1"/>
  <c r="X9" i="48"/>
  <c r="AM194" i="40" l="1"/>
  <c r="AC69" i="40"/>
  <c r="AC65" i="40"/>
  <c r="AC56" i="40"/>
  <c r="AM105" i="40" l="1"/>
  <c r="AC87" i="40"/>
  <c r="AC61" i="40"/>
  <c r="AC82" i="40"/>
  <c r="AC77" i="40"/>
  <c r="AC71" i="40"/>
  <c r="AC60" i="40" l="1"/>
  <c r="AC76" i="40"/>
  <c r="AM115" i="40" l="1"/>
  <c r="AM114" i="40"/>
  <c r="AM110" i="40"/>
  <c r="AM327" i="40" l="1"/>
  <c r="AM326" i="40"/>
  <c r="AM325" i="40"/>
  <c r="AM324" i="40"/>
  <c r="AM322" i="40"/>
  <c r="AM321" i="40"/>
  <c r="AM320" i="40"/>
  <c r="AM319" i="40"/>
  <c r="AM318" i="40"/>
  <c r="AM317" i="40"/>
  <c r="AM316" i="40"/>
  <c r="AM315" i="40"/>
  <c r="AM301" i="40"/>
  <c r="AM300" i="40"/>
  <c r="AM299" i="40"/>
  <c r="AM298" i="40"/>
  <c r="AM295" i="40"/>
  <c r="AM294" i="40"/>
  <c r="AM293" i="40"/>
  <c r="AM292" i="40"/>
  <c r="AM290" i="40"/>
  <c r="AM286" i="40"/>
  <c r="AM285" i="40"/>
  <c r="AM284" i="40"/>
  <c r="AM283" i="40"/>
  <c r="AM280" i="40"/>
  <c r="AM279" i="40"/>
  <c r="AM278" i="40"/>
  <c r="AM277" i="40"/>
  <c r="AM275" i="40"/>
  <c r="AM254" i="40"/>
  <c r="AM253" i="40"/>
  <c r="AM252" i="40"/>
  <c r="AM251" i="40"/>
  <c r="AM250" i="40"/>
  <c r="AM249" i="40"/>
  <c r="AM248" i="40"/>
  <c r="AM246" i="40"/>
  <c r="AM245" i="40"/>
  <c r="AM244" i="40"/>
  <c r="AM243" i="40"/>
  <c r="AM242" i="40"/>
  <c r="AM241" i="40"/>
  <c r="AM212" i="40"/>
  <c r="AM211" i="40"/>
  <c r="AM210" i="40"/>
  <c r="AM208" i="40"/>
  <c r="AM207" i="40"/>
  <c r="AM206" i="40"/>
  <c r="AM204" i="40"/>
  <c r="AM203" i="40"/>
  <c r="AM202" i="40"/>
  <c r="AM200" i="40"/>
  <c r="AM199" i="40"/>
  <c r="AM198" i="40"/>
  <c r="AM197" i="40"/>
  <c r="AM195" i="40"/>
  <c r="AM193" i="40"/>
  <c r="AM192" i="40"/>
  <c r="AM182" i="40"/>
  <c r="AM181" i="40"/>
  <c r="AM180" i="40"/>
  <c r="AM179" i="40"/>
  <c r="AM156" i="40"/>
  <c r="AM155" i="40"/>
  <c r="AM154" i="40"/>
  <c r="AM153" i="40"/>
  <c r="AM150" i="40"/>
  <c r="AM149" i="40"/>
  <c r="AM148" i="40"/>
  <c r="AM147" i="40"/>
  <c r="AM145" i="40"/>
  <c r="AM143" i="40"/>
  <c r="AM139" i="40"/>
  <c r="AM138" i="40"/>
  <c r="AM137" i="40"/>
  <c r="AM136" i="40"/>
  <c r="AM133" i="40"/>
  <c r="AM132" i="40"/>
  <c r="AM131" i="40"/>
  <c r="AM130" i="40"/>
  <c r="AM128" i="40"/>
  <c r="AM126" i="40"/>
  <c r="AM125" i="40"/>
  <c r="AM142" i="40" l="1"/>
  <c r="AM201" i="40"/>
  <c r="AM209" i="40"/>
  <c r="AM274" i="40"/>
  <c r="AM151" i="40"/>
  <c r="AM247" i="40"/>
  <c r="AM134" i="40"/>
  <c r="AM144" i="40"/>
  <c r="AM240" i="40"/>
  <c r="AM276" i="40"/>
  <c r="AJ4" i="40"/>
  <c r="AM127" i="40"/>
  <c r="AM196" i="40"/>
  <c r="AM146" i="40"/>
  <c r="AM296" i="40"/>
  <c r="AM129" i="40"/>
  <c r="AM289" i="40"/>
  <c r="AM178" i="40"/>
  <c r="AM191" i="40"/>
  <c r="AM281" i="40"/>
  <c r="AM291" i="40"/>
  <c r="AM338" i="40"/>
  <c r="AM309" i="40"/>
  <c r="AM113" i="40"/>
  <c r="AM112" i="40"/>
  <c r="AM109" i="40"/>
  <c r="AM108" i="40"/>
  <c r="AM107" i="40"/>
  <c r="AM34" i="40"/>
  <c r="AM33" i="40"/>
  <c r="AM31" i="40"/>
  <c r="AM29" i="40"/>
  <c r="AM23" i="40"/>
  <c r="AM22" i="40"/>
  <c r="AM21" i="40"/>
  <c r="AM16" i="40"/>
  <c r="AM14" i="40"/>
  <c r="AM13" i="40"/>
  <c r="AM12" i="40"/>
  <c r="AM11" i="40"/>
  <c r="AM9" i="40"/>
  <c r="AM4" i="40"/>
  <c r="AC27" i="40"/>
  <c r="AM27" i="40" s="1"/>
  <c r="AC26" i="40"/>
  <c r="AM26" i="40" s="1"/>
  <c r="AC25" i="40"/>
  <c r="AM25" i="40" s="1"/>
  <c r="AC19" i="40"/>
  <c r="AM19" i="40" s="1"/>
  <c r="AC18" i="40"/>
  <c r="AM18" i="40" s="1"/>
  <c r="AC17" i="40"/>
  <c r="AM17" i="40" s="1"/>
  <c r="AC7" i="40"/>
  <c r="AM7" i="40" s="1"/>
  <c r="AC6" i="40"/>
  <c r="AM6" i="40" s="1"/>
  <c r="AC5" i="40"/>
  <c r="AM5" i="40" s="1"/>
  <c r="AM30" i="40" l="1"/>
  <c r="AM15" i="40"/>
  <c r="AM32" i="40"/>
  <c r="AM10" i="40"/>
  <c r="AM24" i="40"/>
  <c r="AM111" i="40"/>
  <c r="AM106" i="40"/>
  <c r="AC52" i="40"/>
  <c r="AC20" i="40"/>
  <c r="AM20" i="40" s="1"/>
  <c r="AC28" i="40"/>
  <c r="AM28" i="40" s="1"/>
  <c r="AC8" i="40"/>
  <c r="AM8" i="40" s="1"/>
  <c r="AC48" i="40"/>
  <c r="AC47" i="40" l="1"/>
  <c r="AC45" i="40" s="1"/>
  <c r="AC43" i="40" l="1"/>
  <c r="AL338" i="40" l="1"/>
  <c r="AL327" i="40"/>
  <c r="AL326" i="40"/>
  <c r="AL325" i="40"/>
  <c r="AL324" i="40"/>
  <c r="AL322" i="40"/>
  <c r="AL320" i="40"/>
  <c r="AL319" i="40"/>
  <c r="AL318" i="40"/>
  <c r="AL317" i="40"/>
  <c r="AL321" i="40"/>
  <c r="AL316" i="40"/>
  <c r="AL315" i="40"/>
  <c r="AL39" i="40" l="1"/>
  <c r="AL38" i="40"/>
  <c r="AL37" i="40"/>
  <c r="AL309" i="40"/>
  <c r="AL301" i="40"/>
  <c r="AL300" i="40"/>
  <c r="AL299" i="40"/>
  <c r="AL298" i="40"/>
  <c r="AL295" i="40"/>
  <c r="AL294" i="40"/>
  <c r="AL293" i="40"/>
  <c r="AL292" i="40"/>
  <c r="AL290" i="40"/>
  <c r="AL286" i="40"/>
  <c r="AL285" i="40"/>
  <c r="AL284" i="40"/>
  <c r="AL283" i="40"/>
  <c r="AL280" i="40"/>
  <c r="AL279" i="40"/>
  <c r="AL278" i="40"/>
  <c r="AL277" i="40"/>
  <c r="AL275" i="40"/>
  <c r="AL254" i="40"/>
  <c r="AL253" i="40"/>
  <c r="AL252" i="40"/>
  <c r="AL251" i="40"/>
  <c r="AL250" i="40"/>
  <c r="AL249" i="40"/>
  <c r="AL248" i="40"/>
  <c r="AL246" i="40"/>
  <c r="AL245" i="40"/>
  <c r="AL244" i="40"/>
  <c r="AL243" i="40"/>
  <c r="AL242" i="40"/>
  <c r="AL241" i="40"/>
  <c r="AL212" i="40"/>
  <c r="AL211" i="40"/>
  <c r="AL210" i="40"/>
  <c r="AL208" i="40"/>
  <c r="AL207" i="40"/>
  <c r="AL206" i="40"/>
  <c r="AL204" i="40"/>
  <c r="AL203" i="40"/>
  <c r="AL202" i="40"/>
  <c r="AL200" i="40"/>
  <c r="AL199" i="40"/>
  <c r="AL198" i="40"/>
  <c r="AL197" i="40"/>
  <c r="AL195" i="40"/>
  <c r="AL194" i="40"/>
  <c r="AL193" i="40"/>
  <c r="AL192" i="40"/>
  <c r="AL182" i="40"/>
  <c r="AL181" i="40"/>
  <c r="AL180" i="40"/>
  <c r="AL179" i="40"/>
  <c r="AL156" i="40"/>
  <c r="AL155" i="40"/>
  <c r="AL154" i="40"/>
  <c r="AL153" i="40"/>
  <c r="AL150" i="40"/>
  <c r="AL149" i="40"/>
  <c r="AL148" i="40"/>
  <c r="AL147" i="40"/>
  <c r="AL145" i="40"/>
  <c r="AL143" i="40"/>
  <c r="AL139" i="40"/>
  <c r="AL138" i="40"/>
  <c r="AL137" i="40"/>
  <c r="AL136" i="40"/>
  <c r="AL133" i="40"/>
  <c r="AL132" i="40"/>
  <c r="AL131" i="40"/>
  <c r="AL130" i="40"/>
  <c r="AL128" i="40"/>
  <c r="AL126" i="40"/>
  <c r="AL125" i="40"/>
  <c r="AL113" i="40"/>
  <c r="AL112" i="40"/>
  <c r="AL111" i="40"/>
  <c r="AL109" i="40"/>
  <c r="AL108" i="40"/>
  <c r="AL107" i="40"/>
  <c r="AL34" i="40"/>
  <c r="AL33" i="40"/>
  <c r="AL31" i="40"/>
  <c r="AL29" i="40"/>
  <c r="AL23" i="40"/>
  <c r="AL22" i="40"/>
  <c r="AL21" i="40"/>
  <c r="AL14" i="40"/>
  <c r="AL13" i="40"/>
  <c r="AL12" i="40"/>
  <c r="AL11" i="40"/>
  <c r="AL9" i="40"/>
  <c r="AL30" i="40" l="1"/>
  <c r="AL146" i="40"/>
  <c r="AL196" i="40"/>
  <c r="AL15" i="40"/>
  <c r="AL129" i="40"/>
  <c r="AL296" i="40"/>
  <c r="AL4" i="40"/>
  <c r="AK4" i="40"/>
  <c r="AL32" i="40"/>
  <c r="AL178" i="40"/>
  <c r="AL289" i="40"/>
  <c r="AL40" i="40"/>
  <c r="AL110" i="40"/>
  <c r="AL191" i="40"/>
  <c r="AL10" i="40"/>
  <c r="AL142" i="40"/>
  <c r="AL281" i="40"/>
  <c r="AL291" i="40"/>
  <c r="AL151" i="40"/>
  <c r="AL201" i="40"/>
  <c r="AL209" i="40"/>
  <c r="AL274" i="40"/>
  <c r="AL24" i="40"/>
  <c r="AL105" i="40"/>
  <c r="AL134" i="40"/>
  <c r="AL144" i="40"/>
  <c r="AL247" i="40"/>
  <c r="AL106" i="40"/>
  <c r="AL127" i="40"/>
  <c r="AL240" i="40"/>
  <c r="AL276" i="40"/>
  <c r="AL114" i="40"/>
  <c r="AL115" i="40"/>
  <c r="AB87" i="40"/>
  <c r="AB82" i="40"/>
  <c r="AB77" i="40"/>
  <c r="AB71" i="40"/>
  <c r="AB69" i="40"/>
  <c r="AB65" i="40"/>
  <c r="AB61" i="40"/>
  <c r="AB56" i="40"/>
  <c r="AB52" i="40"/>
  <c r="AB48" i="40"/>
  <c r="AB27" i="40"/>
  <c r="AL27" i="40" s="1"/>
  <c r="AB26" i="40"/>
  <c r="AL26" i="40" s="1"/>
  <c r="AB25" i="40"/>
  <c r="AL25" i="40" s="1"/>
  <c r="AB19" i="40"/>
  <c r="AL19" i="40" s="1"/>
  <c r="AB18" i="40"/>
  <c r="AL18" i="40" s="1"/>
  <c r="AB17" i="40"/>
  <c r="AL17" i="40" s="1"/>
  <c r="AB7" i="40"/>
  <c r="AB6" i="40"/>
  <c r="AL6" i="40" s="1"/>
  <c r="AB5" i="40"/>
  <c r="AL5" i="40" s="1"/>
  <c r="AL7" i="40" l="1"/>
  <c r="AB60" i="40"/>
  <c r="AB28" i="40"/>
  <c r="AL28" i="40" s="1"/>
  <c r="AB20" i="40"/>
  <c r="AL20" i="40" s="1"/>
  <c r="AB8" i="40"/>
  <c r="AL8" i="40" s="1"/>
  <c r="AB76" i="40"/>
  <c r="AB47" i="40"/>
  <c r="AB45" i="40" l="1"/>
  <c r="AB43" i="40"/>
  <c r="U70" i="49" l="1"/>
  <c r="T70" i="49"/>
  <c r="S70" i="49"/>
  <c r="R70" i="49"/>
  <c r="Q70" i="49"/>
  <c r="P70" i="49"/>
  <c r="O70" i="49"/>
  <c r="N70" i="49"/>
  <c r="M70" i="49"/>
  <c r="L70" i="49"/>
  <c r="K70" i="49"/>
  <c r="J38" i="49"/>
  <c r="K38" i="49"/>
  <c r="L38" i="49"/>
  <c r="M38" i="49"/>
  <c r="P38" i="49"/>
  <c r="V18" i="49"/>
  <c r="U18" i="49"/>
  <c r="T18" i="49"/>
  <c r="S18" i="49"/>
  <c r="R18" i="49"/>
  <c r="Q18" i="49"/>
  <c r="P18" i="49"/>
  <c r="O18" i="49"/>
  <c r="N18" i="49"/>
  <c r="M18" i="49"/>
  <c r="L18" i="49"/>
  <c r="K18" i="49"/>
  <c r="W25" i="40" l="1"/>
  <c r="AK22" i="40"/>
  <c r="AK21" i="40"/>
  <c r="AK137" i="40"/>
  <c r="AK136" i="40"/>
  <c r="AK154" i="40"/>
  <c r="AK153" i="40"/>
  <c r="AK207" i="40"/>
  <c r="AK206" i="40"/>
  <c r="AK300" i="40"/>
  <c r="AK285" i="40"/>
  <c r="AK324" i="40"/>
  <c r="AK284" i="40"/>
  <c r="AK283" i="40"/>
  <c r="AK299" i="40"/>
  <c r="AK298" i="40"/>
  <c r="AK325" i="40"/>
  <c r="AK318" i="40"/>
  <c r="AK317" i="40"/>
  <c r="AK294" i="40"/>
  <c r="AK293" i="40"/>
  <c r="AK292" i="40"/>
  <c r="AK291" i="40"/>
  <c r="AK279" i="40"/>
  <c r="AK278" i="40"/>
  <c r="AK277" i="40"/>
  <c r="AK276" i="40"/>
  <c r="AJ324" i="40"/>
  <c r="AJ325" i="40"/>
  <c r="AJ318" i="40"/>
  <c r="AJ317" i="40"/>
  <c r="AK301" i="40"/>
  <c r="AK296" i="40"/>
  <c r="AK295" i="40"/>
  <c r="AK290" i="40"/>
  <c r="AK286" i="40"/>
  <c r="AK281" i="40"/>
  <c r="AK280" i="40"/>
  <c r="AK275" i="40"/>
  <c r="AK274" i="40"/>
  <c r="AJ338" i="40" l="1"/>
  <c r="AK338" i="40"/>
  <c r="AJ327" i="40"/>
  <c r="AK327" i="40"/>
  <c r="AJ319" i="40"/>
  <c r="AK319" i="40"/>
  <c r="AJ320" i="40"/>
  <c r="AK320" i="40"/>
  <c r="AJ326" i="40"/>
  <c r="AK326" i="40"/>
  <c r="AJ315" i="40"/>
  <c r="AK315" i="40"/>
  <c r="AJ316" i="40"/>
  <c r="AK316" i="40"/>
  <c r="AJ321" i="40"/>
  <c r="AK321" i="40"/>
  <c r="AJ322" i="40"/>
  <c r="AK322" i="40"/>
  <c r="AK212" i="40"/>
  <c r="AK210" i="40"/>
  <c r="AK204" i="40"/>
  <c r="AK202" i="40"/>
  <c r="AK194" i="40"/>
  <c r="AK199" i="40" l="1"/>
  <c r="AK198" i="40"/>
  <c r="AK197" i="40"/>
  <c r="AK196" i="40"/>
  <c r="AK149" i="40"/>
  <c r="AK148" i="40"/>
  <c r="AK147" i="40"/>
  <c r="AK146" i="40"/>
  <c r="AK132" i="40"/>
  <c r="AK131" i="40"/>
  <c r="AK130" i="40"/>
  <c r="AK129" i="40"/>
  <c r="AK309" i="40"/>
  <c r="AK254" i="40"/>
  <c r="AK253" i="40"/>
  <c r="AK252" i="40"/>
  <c r="AK251" i="40"/>
  <c r="AK250" i="40"/>
  <c r="AK249" i="40"/>
  <c r="AK248" i="40"/>
  <c r="AK247" i="40"/>
  <c r="AK246" i="40"/>
  <c r="AK245" i="40"/>
  <c r="AK244" i="40"/>
  <c r="AK243" i="40"/>
  <c r="AK242" i="40"/>
  <c r="AK241" i="40"/>
  <c r="AK240" i="40"/>
  <c r="AK211" i="40"/>
  <c r="AK209" i="40"/>
  <c r="AK208" i="40"/>
  <c r="AK203" i="40"/>
  <c r="AK201" i="40"/>
  <c r="AK200" i="40"/>
  <c r="AK195" i="40"/>
  <c r="AK193" i="40"/>
  <c r="AK192" i="40"/>
  <c r="AK191" i="40"/>
  <c r="AK182" i="40"/>
  <c r="AK181" i="40"/>
  <c r="AK180" i="40"/>
  <c r="AK179" i="40"/>
  <c r="AK178" i="40"/>
  <c r="AK156" i="40"/>
  <c r="AK155" i="40"/>
  <c r="AK151" i="40"/>
  <c r="AK150" i="40"/>
  <c r="AK145" i="40"/>
  <c r="AK144" i="40"/>
  <c r="AK143" i="40"/>
  <c r="AK142" i="40"/>
  <c r="AK139" i="40"/>
  <c r="AK138" i="40"/>
  <c r="AK134" i="40"/>
  <c r="AK133" i="40"/>
  <c r="AK128" i="40"/>
  <c r="AK127" i="40"/>
  <c r="AK126" i="40"/>
  <c r="AK125" i="40"/>
  <c r="AK115" i="40"/>
  <c r="AK114" i="40"/>
  <c r="AK113" i="40"/>
  <c r="AK112" i="40"/>
  <c r="AK111" i="40"/>
  <c r="AK110" i="40"/>
  <c r="AK109" i="40"/>
  <c r="AK108" i="40"/>
  <c r="AK107" i="40"/>
  <c r="AK106" i="40"/>
  <c r="AK105" i="40"/>
  <c r="AK34" i="40"/>
  <c r="AK33" i="40"/>
  <c r="AK32" i="40"/>
  <c r="AK31" i="40"/>
  <c r="AK30" i="40"/>
  <c r="AK29" i="40"/>
  <c r="AK24" i="40"/>
  <c r="AK23" i="40"/>
  <c r="AK14" i="40"/>
  <c r="AK13" i="40"/>
  <c r="AK12" i="40"/>
  <c r="AK11" i="40"/>
  <c r="AK10" i="40"/>
  <c r="AK9" i="40"/>
  <c r="AK289" i="40" l="1"/>
  <c r="AK15" i="40"/>
  <c r="AA87" i="40"/>
  <c r="AA71" i="40"/>
  <c r="W27" i="40" l="1"/>
  <c r="W26" i="40"/>
  <c r="W17" i="40" l="1"/>
  <c r="W19" i="40"/>
  <c r="W28" i="40"/>
  <c r="W18" i="40"/>
  <c r="W5" i="40"/>
  <c r="W6" i="40"/>
  <c r="W7" i="40"/>
  <c r="W20" i="40" l="1"/>
  <c r="W8" i="40"/>
  <c r="S73" i="32" l="1"/>
  <c r="R73" i="32"/>
  <c r="Q73" i="32"/>
  <c r="S59" i="32"/>
  <c r="R59" i="32"/>
  <c r="S48" i="32"/>
  <c r="R48" i="32"/>
  <c r="S14" i="32"/>
  <c r="R14" i="32"/>
  <c r="K189" i="49" l="1"/>
  <c r="J189" i="49"/>
  <c r="I189" i="49"/>
  <c r="H189" i="49"/>
  <c r="G189" i="49"/>
  <c r="F189" i="49"/>
  <c r="E189" i="49"/>
  <c r="D189" i="49"/>
  <c r="C189" i="49"/>
  <c r="S184" i="49"/>
  <c r="R184" i="49"/>
  <c r="Q184" i="49"/>
  <c r="S180" i="49"/>
  <c r="R180" i="49"/>
  <c r="Q180" i="49"/>
  <c r="S175" i="49"/>
  <c r="R175" i="49"/>
  <c r="Q175" i="49"/>
  <c r="S152" i="49"/>
  <c r="R152" i="49"/>
  <c r="Q152" i="49"/>
  <c r="K152" i="49"/>
  <c r="J152" i="49"/>
  <c r="I152" i="49"/>
  <c r="H152" i="49"/>
  <c r="G152" i="49"/>
  <c r="F152" i="49"/>
  <c r="E152" i="49"/>
  <c r="D152" i="49"/>
  <c r="C152" i="49"/>
  <c r="R139" i="49"/>
  <c r="S122" i="49"/>
  <c r="R122" i="49"/>
  <c r="Q122" i="49"/>
  <c r="K122" i="49"/>
  <c r="J122" i="49"/>
  <c r="I122" i="49"/>
  <c r="H122" i="49"/>
  <c r="G122" i="49"/>
  <c r="F122" i="49"/>
  <c r="E122" i="49"/>
  <c r="D122" i="49"/>
  <c r="C122" i="49"/>
  <c r="S94" i="49"/>
  <c r="R93" i="49"/>
  <c r="U96" i="49"/>
  <c r="T96" i="49"/>
  <c r="Q95" i="49"/>
  <c r="Q93" i="49" s="1"/>
  <c r="K94" i="49"/>
  <c r="V90" i="49"/>
  <c r="U90" i="49"/>
  <c r="T90" i="49"/>
  <c r="O90" i="49"/>
  <c r="N90" i="49"/>
  <c r="S90" i="49"/>
  <c r="R90" i="49"/>
  <c r="Q90" i="49"/>
  <c r="P90" i="49"/>
  <c r="M90" i="49"/>
  <c r="L90" i="49"/>
  <c r="K90" i="49"/>
  <c r="J90" i="49"/>
  <c r="V88" i="49"/>
  <c r="U88" i="49"/>
  <c r="T88" i="49"/>
  <c r="S89" i="49"/>
  <c r="S88" i="49" s="1"/>
  <c r="Q89" i="49"/>
  <c r="Q88" i="49" s="1"/>
  <c r="O88" i="49"/>
  <c r="N88" i="49"/>
  <c r="M87" i="49"/>
  <c r="K87" i="49"/>
  <c r="J87" i="49"/>
  <c r="R88" i="49"/>
  <c r="R87" i="49"/>
  <c r="Q87" i="49"/>
  <c r="I87" i="49"/>
  <c r="H87" i="49"/>
  <c r="G87" i="49"/>
  <c r="F87" i="49"/>
  <c r="E87" i="49"/>
  <c r="D87" i="49"/>
  <c r="C87" i="49"/>
  <c r="U84" i="49"/>
  <c r="O84" i="49"/>
  <c r="M84" i="49"/>
  <c r="K84" i="49"/>
  <c r="S84" i="49"/>
  <c r="R84" i="49"/>
  <c r="Q84" i="49"/>
  <c r="V81" i="49"/>
  <c r="U81" i="49"/>
  <c r="T81" i="49"/>
  <c r="P81" i="49"/>
  <c r="O81" i="49"/>
  <c r="N81" i="49"/>
  <c r="M81" i="49"/>
  <c r="L81" i="49"/>
  <c r="K81" i="49"/>
  <c r="J81" i="49"/>
  <c r="S81" i="49"/>
  <c r="R81" i="49"/>
  <c r="Q81" i="49"/>
  <c r="S75" i="49"/>
  <c r="S74" i="49" s="1"/>
  <c r="R75" i="49"/>
  <c r="R74" i="49" s="1"/>
  <c r="Q75" i="49"/>
  <c r="Q74" i="49" s="1"/>
  <c r="I73" i="49"/>
  <c r="H73" i="49"/>
  <c r="G73" i="49"/>
  <c r="F73" i="49"/>
  <c r="E73" i="49"/>
  <c r="E98" i="49" s="1"/>
  <c r="D73" i="49"/>
  <c r="C73" i="49"/>
  <c r="V70" i="49"/>
  <c r="J70" i="49"/>
  <c r="V64" i="49"/>
  <c r="U64" i="49"/>
  <c r="T64" i="49"/>
  <c r="P64" i="49"/>
  <c r="O64" i="49"/>
  <c r="N64" i="49"/>
  <c r="M64" i="49"/>
  <c r="L64" i="49"/>
  <c r="K64" i="49"/>
  <c r="J64" i="49"/>
  <c r="S64" i="49"/>
  <c r="R64" i="49"/>
  <c r="Q64" i="49"/>
  <c r="P61" i="49"/>
  <c r="O61" i="49"/>
  <c r="N61" i="49"/>
  <c r="M61" i="49"/>
  <c r="L61" i="49"/>
  <c r="K61" i="49"/>
  <c r="J61" i="49"/>
  <c r="Q61" i="49"/>
  <c r="P57" i="49"/>
  <c r="O57" i="49"/>
  <c r="N57" i="49"/>
  <c r="M57" i="49"/>
  <c r="L57" i="49"/>
  <c r="K57" i="49"/>
  <c r="J57" i="49"/>
  <c r="Q58" i="49"/>
  <c r="S57" i="49"/>
  <c r="S63" i="49" s="1"/>
  <c r="R57" i="49"/>
  <c r="R63" i="49" s="1"/>
  <c r="T42" i="49"/>
  <c r="Q43" i="49"/>
  <c r="R42" i="49"/>
  <c r="O38" i="49"/>
  <c r="N38" i="49"/>
  <c r="S38" i="49"/>
  <c r="R38" i="49"/>
  <c r="Q38" i="49"/>
  <c r="S37" i="49"/>
  <c r="S36" i="49" s="1"/>
  <c r="Q37" i="49"/>
  <c r="Q36" i="49" s="1"/>
  <c r="O36" i="49"/>
  <c r="N36" i="49"/>
  <c r="L35" i="49"/>
  <c r="K36" i="49"/>
  <c r="K35" i="49" s="1"/>
  <c r="J36" i="49"/>
  <c r="J35" i="49" s="1"/>
  <c r="R36" i="49"/>
  <c r="V95" i="45"/>
  <c r="U95" i="45"/>
  <c r="T95" i="45"/>
  <c r="S35" i="49"/>
  <c r="R35" i="49"/>
  <c r="Q35" i="49"/>
  <c r="T32" i="49"/>
  <c r="T94" i="45" s="1"/>
  <c r="P32" i="49"/>
  <c r="O32" i="49"/>
  <c r="L32" i="49"/>
  <c r="K32" i="49"/>
  <c r="J32" i="49"/>
  <c r="S32" i="49"/>
  <c r="R32" i="49"/>
  <c r="Q32" i="49"/>
  <c r="V29" i="49"/>
  <c r="U29" i="49"/>
  <c r="T29" i="49"/>
  <c r="P29" i="49"/>
  <c r="O29" i="49"/>
  <c r="N29" i="49"/>
  <c r="M29" i="49"/>
  <c r="L29" i="49"/>
  <c r="K29" i="49"/>
  <c r="J29" i="49"/>
  <c r="S29" i="49"/>
  <c r="R29" i="49"/>
  <c r="Q29" i="49"/>
  <c r="V31" i="45"/>
  <c r="U31" i="45"/>
  <c r="T31" i="45"/>
  <c r="V30" i="45"/>
  <c r="U30" i="45"/>
  <c r="T30" i="45"/>
  <c r="P30" i="45"/>
  <c r="O30" i="45"/>
  <c r="N30" i="45"/>
  <c r="M30" i="45"/>
  <c r="L30" i="45"/>
  <c r="V29" i="45"/>
  <c r="U29" i="45"/>
  <c r="T29" i="45"/>
  <c r="P29" i="45"/>
  <c r="O29" i="45"/>
  <c r="N29" i="45"/>
  <c r="M29" i="45"/>
  <c r="L29" i="45"/>
  <c r="V28" i="45"/>
  <c r="U28" i="45"/>
  <c r="T28" i="45"/>
  <c r="P28" i="45"/>
  <c r="O28" i="45"/>
  <c r="N28" i="45"/>
  <c r="M28" i="45"/>
  <c r="L28" i="45"/>
  <c r="V27" i="45"/>
  <c r="U27" i="45"/>
  <c r="T27" i="45"/>
  <c r="V26" i="45"/>
  <c r="U26" i="45"/>
  <c r="T26" i="45"/>
  <c r="S23" i="49"/>
  <c r="S22" i="49" s="1"/>
  <c r="R23" i="49"/>
  <c r="R21" i="49" s="1"/>
  <c r="Q23" i="49"/>
  <c r="Q21" i="49" s="1"/>
  <c r="J18" i="49"/>
  <c r="V12" i="49"/>
  <c r="U12" i="49"/>
  <c r="T12" i="49"/>
  <c r="P12" i="49"/>
  <c r="O12" i="49"/>
  <c r="N12" i="49"/>
  <c r="M12" i="49"/>
  <c r="L12" i="49"/>
  <c r="K12" i="49"/>
  <c r="J12" i="49"/>
  <c r="S12" i="49"/>
  <c r="R12" i="49"/>
  <c r="Q12" i="49"/>
  <c r="S11" i="49"/>
  <c r="Q10" i="49"/>
  <c r="Q9" i="49" s="1"/>
  <c r="P9" i="49"/>
  <c r="O10" i="49"/>
  <c r="N9" i="49"/>
  <c r="S9" i="49"/>
  <c r="R9" i="49"/>
  <c r="O9" i="49"/>
  <c r="Q8" i="49"/>
  <c r="O8" i="49"/>
  <c r="O5" i="49" s="1"/>
  <c r="N8" i="49"/>
  <c r="N5" i="49" s="1"/>
  <c r="M8" i="49"/>
  <c r="M5" i="49" s="1"/>
  <c r="L8" i="49"/>
  <c r="L5" i="49" s="1"/>
  <c r="K8" i="49"/>
  <c r="K5" i="49" s="1"/>
  <c r="J8" i="49"/>
  <c r="Q6" i="49"/>
  <c r="P6" i="49"/>
  <c r="S5" i="49"/>
  <c r="R5" i="49"/>
  <c r="P5" i="49"/>
  <c r="J5" i="49"/>
  <c r="AA27" i="40"/>
  <c r="V27" i="40"/>
  <c r="U27" i="40"/>
  <c r="T27" i="40"/>
  <c r="S27" i="40"/>
  <c r="R27" i="40"/>
  <c r="Q27" i="40"/>
  <c r="P27" i="40"/>
  <c r="O27" i="40"/>
  <c r="N27" i="40"/>
  <c r="M27" i="40"/>
  <c r="L27" i="40"/>
  <c r="AJ300" i="40"/>
  <c r="AJ299" i="40"/>
  <c r="AJ298" i="40"/>
  <c r="AJ296" i="40"/>
  <c r="V19" i="40"/>
  <c r="S19" i="40"/>
  <c r="O19" i="40"/>
  <c r="N19" i="40"/>
  <c r="AJ295" i="40"/>
  <c r="AJ294" i="40"/>
  <c r="AJ293" i="40"/>
  <c r="AJ292" i="40"/>
  <c r="AJ290" i="40"/>
  <c r="U7" i="40"/>
  <c r="M7" i="40"/>
  <c r="AJ286" i="40"/>
  <c r="AJ285" i="40"/>
  <c r="AJ284" i="40"/>
  <c r="AJ283" i="40"/>
  <c r="AJ281" i="40"/>
  <c r="AJ280" i="40"/>
  <c r="AJ279" i="40"/>
  <c r="AJ278" i="40"/>
  <c r="AJ277" i="40"/>
  <c r="AJ276" i="40"/>
  <c r="AJ275" i="40"/>
  <c r="AJ274" i="40"/>
  <c r="AJ254" i="40"/>
  <c r="AJ253" i="40"/>
  <c r="AJ252" i="40"/>
  <c r="AJ251" i="40"/>
  <c r="AJ250" i="40"/>
  <c r="AJ249" i="40"/>
  <c r="AJ248" i="40"/>
  <c r="AJ246" i="40"/>
  <c r="AJ245" i="40"/>
  <c r="AJ244" i="40"/>
  <c r="AJ243" i="40"/>
  <c r="AJ242" i="40"/>
  <c r="AJ241" i="40"/>
  <c r="AJ240" i="40"/>
  <c r="AJ212" i="40"/>
  <c r="AJ211" i="40"/>
  <c r="V25" i="40"/>
  <c r="U25" i="40"/>
  <c r="T25" i="40"/>
  <c r="R25" i="40"/>
  <c r="P25" i="40"/>
  <c r="O25" i="40"/>
  <c r="N25" i="40"/>
  <c r="M25" i="40"/>
  <c r="L25" i="40"/>
  <c r="AJ208" i="40"/>
  <c r="AJ207" i="40"/>
  <c r="AJ206" i="40"/>
  <c r="AJ204" i="40"/>
  <c r="AJ203" i="40"/>
  <c r="AJ202" i="40"/>
  <c r="AA17" i="40"/>
  <c r="AJ200" i="40"/>
  <c r="AJ199" i="40"/>
  <c r="AJ198" i="40"/>
  <c r="AJ197" i="40"/>
  <c r="AJ195" i="40"/>
  <c r="AJ193" i="40"/>
  <c r="AJ192" i="40"/>
  <c r="V5" i="40"/>
  <c r="U5" i="40"/>
  <c r="S5" i="40"/>
  <c r="O5" i="40"/>
  <c r="N5" i="40"/>
  <c r="M5" i="40"/>
  <c r="AJ182" i="40"/>
  <c r="AJ181" i="40"/>
  <c r="AJ180" i="40"/>
  <c r="AJ179" i="40"/>
  <c r="AJ178" i="40"/>
  <c r="AJ156" i="40"/>
  <c r="V26" i="40"/>
  <c r="U26" i="40"/>
  <c r="T26" i="40"/>
  <c r="S26" i="40"/>
  <c r="R26" i="40"/>
  <c r="Q26" i="40"/>
  <c r="P26" i="40"/>
  <c r="O26" i="40"/>
  <c r="N26" i="40"/>
  <c r="M26" i="40"/>
  <c r="L26" i="40"/>
  <c r="AJ155" i="40"/>
  <c r="AJ154" i="40"/>
  <c r="AJ153" i="40"/>
  <c r="AA18" i="40"/>
  <c r="AJ150" i="40"/>
  <c r="AJ149" i="40"/>
  <c r="AJ148" i="40"/>
  <c r="AJ147" i="40"/>
  <c r="AJ145" i="40"/>
  <c r="Q6" i="40"/>
  <c r="AJ143" i="40"/>
  <c r="AJ139" i="40"/>
  <c r="AJ138" i="40"/>
  <c r="AJ137" i="40"/>
  <c r="AJ136" i="40"/>
  <c r="AJ133" i="40"/>
  <c r="AJ132" i="40"/>
  <c r="AJ131" i="40"/>
  <c r="AJ130" i="40"/>
  <c r="AJ128" i="40"/>
  <c r="AJ127" i="40"/>
  <c r="AJ126" i="40"/>
  <c r="AJ125" i="40"/>
  <c r="AJ115" i="40"/>
  <c r="AJ114" i="40"/>
  <c r="AJ113" i="40"/>
  <c r="AJ112" i="40"/>
  <c r="AJ111" i="40"/>
  <c r="AJ110" i="40"/>
  <c r="AJ109" i="40"/>
  <c r="AJ108" i="40"/>
  <c r="AJ107" i="40"/>
  <c r="V87" i="40"/>
  <c r="U87" i="40"/>
  <c r="T87" i="40"/>
  <c r="S87" i="40"/>
  <c r="R87" i="40"/>
  <c r="Q87" i="40"/>
  <c r="P87" i="40"/>
  <c r="O87" i="40"/>
  <c r="N87" i="40"/>
  <c r="M87" i="40"/>
  <c r="L87" i="40"/>
  <c r="V71" i="40"/>
  <c r="V69" i="40"/>
  <c r="U69" i="40"/>
  <c r="T69" i="40"/>
  <c r="S69" i="40"/>
  <c r="R69" i="40"/>
  <c r="Q69" i="40"/>
  <c r="P69" i="40"/>
  <c r="O69" i="40"/>
  <c r="N69" i="40"/>
  <c r="M69" i="40"/>
  <c r="L69" i="40"/>
  <c r="AA69" i="40"/>
  <c r="AA61" i="40"/>
  <c r="V56" i="40"/>
  <c r="U56" i="40"/>
  <c r="T56" i="40"/>
  <c r="S56" i="40"/>
  <c r="R56" i="40"/>
  <c r="Q56" i="40"/>
  <c r="P56" i="40"/>
  <c r="O56" i="40"/>
  <c r="N56" i="40"/>
  <c r="M56" i="40"/>
  <c r="L56" i="40"/>
  <c r="AA56" i="40"/>
  <c r="AJ34" i="40"/>
  <c r="AJ33" i="40"/>
  <c r="AJ31" i="40"/>
  <c r="AJ30" i="40"/>
  <c r="AJ29" i="40"/>
  <c r="AA26" i="40"/>
  <c r="AA25" i="40"/>
  <c r="AJ23" i="40"/>
  <c r="AJ22" i="40"/>
  <c r="AJ21" i="40"/>
  <c r="AA19" i="40"/>
  <c r="AJ14" i="40"/>
  <c r="AJ13" i="40"/>
  <c r="AJ12" i="40"/>
  <c r="AJ11" i="40"/>
  <c r="AJ9" i="40"/>
  <c r="AA6" i="40"/>
  <c r="AA5" i="40"/>
  <c r="U29" i="39"/>
  <c r="U26" i="39"/>
  <c r="S26" i="39"/>
  <c r="R26" i="39"/>
  <c r="Q26" i="39"/>
  <c r="AJ25" i="39"/>
  <c r="U24" i="39"/>
  <c r="T24" i="39"/>
  <c r="AJ22" i="39"/>
  <c r="U21" i="39"/>
  <c r="T21" i="39"/>
  <c r="AJ21" i="39"/>
  <c r="AJ16" i="39"/>
  <c r="AJ14" i="39"/>
  <c r="AJ13" i="39"/>
  <c r="AJ12" i="39"/>
  <c r="AJ10" i="39"/>
  <c r="AJ7" i="39"/>
  <c r="I7" i="39"/>
  <c r="H7" i="39"/>
  <c r="G7" i="39"/>
  <c r="F7" i="39"/>
  <c r="E7" i="39"/>
  <c r="D7" i="39"/>
  <c r="C7" i="39"/>
  <c r="Q70" i="38"/>
  <c r="R17" i="39" s="1"/>
  <c r="Q17" i="39"/>
  <c r="S54" i="38"/>
  <c r="S47" i="38"/>
  <c r="R46" i="38"/>
  <c r="S45" i="38"/>
  <c r="R45" i="38"/>
  <c r="L44" i="38"/>
  <c r="K44" i="38"/>
  <c r="J44" i="38"/>
  <c r="I44" i="38"/>
  <c r="H44" i="38"/>
  <c r="G44" i="38"/>
  <c r="F44" i="38"/>
  <c r="E44" i="38"/>
  <c r="D44" i="38"/>
  <c r="C44" i="38"/>
  <c r="S37" i="38"/>
  <c r="R37" i="38"/>
  <c r="Q37" i="38"/>
  <c r="L37" i="38"/>
  <c r="K37" i="38"/>
  <c r="J37" i="38"/>
  <c r="I37" i="38"/>
  <c r="H37" i="38"/>
  <c r="G37" i="38"/>
  <c r="F37" i="38"/>
  <c r="E37" i="38"/>
  <c r="D37" i="38"/>
  <c r="C37" i="38"/>
  <c r="P37" i="38"/>
  <c r="O37" i="38"/>
  <c r="N37" i="38"/>
  <c r="M37" i="38"/>
  <c r="F22" i="38"/>
  <c r="E22" i="38"/>
  <c r="D22" i="38"/>
  <c r="C22" i="38"/>
  <c r="V14" i="48"/>
  <c r="U14" i="48"/>
  <c r="T14" i="48"/>
  <c r="S14" i="48"/>
  <c r="R14" i="48"/>
  <c r="Q14" i="48"/>
  <c r="P14" i="48"/>
  <c r="O14" i="48"/>
  <c r="N14" i="48"/>
  <c r="M14" i="48"/>
  <c r="P73" i="32"/>
  <c r="O73" i="32"/>
  <c r="N73" i="32"/>
  <c r="M73" i="32"/>
  <c r="L73" i="32"/>
  <c r="K73" i="32"/>
  <c r="J73" i="32"/>
  <c r="I73" i="32"/>
  <c r="H73" i="32"/>
  <c r="G73" i="32"/>
  <c r="F73" i="32"/>
  <c r="E73" i="32"/>
  <c r="D73" i="32"/>
  <c r="C73" i="32"/>
  <c r="T73" i="32"/>
  <c r="AJ70" i="32"/>
  <c r="R71" i="32"/>
  <c r="P71" i="32"/>
  <c r="O71" i="32"/>
  <c r="N71" i="32"/>
  <c r="M71" i="32"/>
  <c r="L71" i="32"/>
  <c r="K71" i="32"/>
  <c r="J71" i="32"/>
  <c r="I71" i="32"/>
  <c r="H71" i="32"/>
  <c r="G71" i="32"/>
  <c r="F71" i="32"/>
  <c r="E71" i="32"/>
  <c r="D71" i="32"/>
  <c r="C71" i="32"/>
  <c r="AJ69" i="32"/>
  <c r="AJ68" i="32"/>
  <c r="AJ67" i="32"/>
  <c r="AJ66" i="32"/>
  <c r="AJ65" i="32"/>
  <c r="AJ63" i="32"/>
  <c r="F59" i="32"/>
  <c r="E59" i="32"/>
  <c r="D59" i="32"/>
  <c r="C59" i="32"/>
  <c r="AJ56" i="32"/>
  <c r="AJ54" i="32"/>
  <c r="AJ53" i="32"/>
  <c r="AJ50" i="32"/>
  <c r="AJ49" i="32"/>
  <c r="F48" i="32"/>
  <c r="E48" i="32"/>
  <c r="D48" i="32"/>
  <c r="C48" i="32"/>
  <c r="AJ46" i="32"/>
  <c r="AJ45" i="32"/>
  <c r="AJ44" i="32"/>
  <c r="AJ40" i="32"/>
  <c r="AJ37" i="32"/>
  <c r="AJ36" i="32"/>
  <c r="S35" i="32"/>
  <c r="R35" i="32"/>
  <c r="Q35" i="32"/>
  <c r="P35" i="32"/>
  <c r="O35" i="32"/>
  <c r="N35" i="32"/>
  <c r="M35" i="32"/>
  <c r="L35" i="32"/>
  <c r="K35" i="32"/>
  <c r="J35" i="32"/>
  <c r="I35" i="32"/>
  <c r="H35" i="32"/>
  <c r="G35" i="32"/>
  <c r="F35" i="32"/>
  <c r="E35" i="32"/>
  <c r="D35" i="32"/>
  <c r="C35" i="32"/>
  <c r="AJ33" i="32"/>
  <c r="Q33" i="32"/>
  <c r="AJ32" i="32"/>
  <c r="AJ27" i="32"/>
  <c r="AJ22" i="32"/>
  <c r="AJ20" i="32"/>
  <c r="AJ18" i="32"/>
  <c r="AJ17" i="32"/>
  <c r="AJ16" i="32"/>
  <c r="F14" i="32"/>
  <c r="E14" i="32"/>
  <c r="D14" i="32"/>
  <c r="T14" i="32"/>
  <c r="Q14" i="32"/>
  <c r="G14" i="32"/>
  <c r="C14" i="32"/>
  <c r="S5" i="32"/>
  <c r="R5" i="32"/>
  <c r="Q5" i="32"/>
  <c r="P5" i="32"/>
  <c r="O5" i="32"/>
  <c r="N5" i="32"/>
  <c r="M5" i="32"/>
  <c r="L5" i="32"/>
  <c r="K5" i="32"/>
  <c r="J5" i="32"/>
  <c r="I5" i="32"/>
  <c r="H5" i="32"/>
  <c r="G5" i="32"/>
  <c r="F5" i="32"/>
  <c r="E5" i="32"/>
  <c r="D5" i="32"/>
  <c r="C5" i="32"/>
  <c r="V21" i="48"/>
  <c r="U21" i="48"/>
  <c r="T21" i="48"/>
  <c r="T23" i="48" s="1"/>
  <c r="S21" i="48"/>
  <c r="S23" i="48" s="1"/>
  <c r="R21" i="48"/>
  <c r="R23" i="48" s="1"/>
  <c r="W18" i="48"/>
  <c r="V18" i="48"/>
  <c r="U18" i="48"/>
  <c r="T18" i="48"/>
  <c r="S18" i="48"/>
  <c r="W17" i="48"/>
  <c r="V17" i="48"/>
  <c r="U17" i="48"/>
  <c r="T17" i="48"/>
  <c r="S17" i="48"/>
  <c r="R17" i="48"/>
  <c r="Q17" i="48"/>
  <c r="P17" i="48"/>
  <c r="O17" i="48"/>
  <c r="N17" i="48"/>
  <c r="M17" i="48"/>
  <c r="L17" i="48"/>
  <c r="L14" i="48"/>
  <c r="U25" i="45" l="1"/>
  <c r="U23" i="45" s="1"/>
  <c r="T11" i="32"/>
  <c r="U11" i="32"/>
  <c r="V25" i="45"/>
  <c r="V23" i="45" s="1"/>
  <c r="W9" i="32"/>
  <c r="T93" i="45"/>
  <c r="T25" i="45"/>
  <c r="T23" i="45" s="1"/>
  <c r="V36" i="49"/>
  <c r="V38" i="49"/>
  <c r="T36" i="49"/>
  <c r="T38" i="49"/>
  <c r="U36" i="49"/>
  <c r="U38" i="49"/>
  <c r="T9" i="32"/>
  <c r="N61" i="40"/>
  <c r="L65" i="40"/>
  <c r="S61" i="40"/>
  <c r="I58" i="32"/>
  <c r="L18" i="48"/>
  <c r="T71" i="32"/>
  <c r="Q61" i="40"/>
  <c r="P65" i="40"/>
  <c r="S65" i="40"/>
  <c r="O61" i="40"/>
  <c r="N65" i="40"/>
  <c r="V65" i="40"/>
  <c r="O65" i="40"/>
  <c r="P61" i="40"/>
  <c r="L61" i="40"/>
  <c r="T61" i="40"/>
  <c r="M61" i="40"/>
  <c r="V61" i="40"/>
  <c r="R17" i="40"/>
  <c r="N14" i="32"/>
  <c r="K22" i="38"/>
  <c r="U9" i="49"/>
  <c r="O18" i="48"/>
  <c r="T9" i="49"/>
  <c r="O41" i="49"/>
  <c r="C98" i="49"/>
  <c r="I98" i="49"/>
  <c r="D98" i="49"/>
  <c r="S87" i="49"/>
  <c r="Q5" i="49"/>
  <c r="Q73" i="49"/>
  <c r="Q94" i="49"/>
  <c r="S73" i="49"/>
  <c r="R189" i="49"/>
  <c r="G98" i="49"/>
  <c r="R22" i="49"/>
  <c r="P41" i="49"/>
  <c r="O94" i="49"/>
  <c r="O93" i="49"/>
  <c r="P94" i="49"/>
  <c r="P93" i="49"/>
  <c r="M94" i="49"/>
  <c r="M93" i="49"/>
  <c r="N93" i="49"/>
  <c r="N94" i="49"/>
  <c r="O44" i="38"/>
  <c r="J17" i="39"/>
  <c r="W12" i="32"/>
  <c r="W48" i="32"/>
  <c r="O48" i="32"/>
  <c r="P17" i="40"/>
  <c r="N22" i="38"/>
  <c r="O22" i="38"/>
  <c r="P44" i="38"/>
  <c r="L22" i="38"/>
  <c r="M44" i="38"/>
  <c r="AK54" i="32"/>
  <c r="H61" i="32"/>
  <c r="O58" i="32"/>
  <c r="J14" i="32"/>
  <c r="Q18" i="48"/>
  <c r="M18" i="48"/>
  <c r="T19" i="48"/>
  <c r="R18" i="48"/>
  <c r="N18" i="48"/>
  <c r="O23" i="48"/>
  <c r="P18" i="48"/>
  <c r="U19" i="48"/>
  <c r="V19" i="48"/>
  <c r="L23" i="48"/>
  <c r="U12" i="32"/>
  <c r="U73" i="32"/>
  <c r="T12" i="32"/>
  <c r="M26" i="45"/>
  <c r="R94" i="49"/>
  <c r="F98" i="49"/>
  <c r="Q189" i="49"/>
  <c r="H98" i="49"/>
  <c r="S189" i="49"/>
  <c r="Q42" i="49"/>
  <c r="Q57" i="49"/>
  <c r="S93" i="49"/>
  <c r="S61" i="49"/>
  <c r="Q4" i="49"/>
  <c r="R61" i="49"/>
  <c r="S21" i="49"/>
  <c r="Q22" i="49"/>
  <c r="O26" i="45"/>
  <c r="J41" i="49"/>
  <c r="J42" i="49"/>
  <c r="T61" i="49"/>
  <c r="N152" i="49"/>
  <c r="T74" i="49"/>
  <c r="O122" i="49"/>
  <c r="R73" i="49"/>
  <c r="O4" i="49"/>
  <c r="O42" i="49"/>
  <c r="R4" i="49"/>
  <c r="N4" i="49"/>
  <c r="S4" i="49"/>
  <c r="S42" i="49"/>
  <c r="T114" i="49"/>
  <c r="Q23" i="48"/>
  <c r="M22" i="38"/>
  <c r="N44" i="38"/>
  <c r="M17" i="39"/>
  <c r="U61" i="49"/>
  <c r="U74" i="49"/>
  <c r="L17" i="39"/>
  <c r="N41" i="49"/>
  <c r="H22" i="38"/>
  <c r="P22" i="38"/>
  <c r="K21" i="32"/>
  <c r="M122" i="49"/>
  <c r="K93" i="49"/>
  <c r="N122" i="49"/>
  <c r="M152" i="49"/>
  <c r="M19" i="40"/>
  <c r="AJ25" i="40"/>
  <c r="AK25" i="40"/>
  <c r="AJ6" i="40"/>
  <c r="AK6" i="40"/>
  <c r="AJ27" i="40"/>
  <c r="AK27" i="40"/>
  <c r="AJ26" i="40"/>
  <c r="AK26" i="40"/>
  <c r="U19" i="40"/>
  <c r="AJ19" i="40"/>
  <c r="AK19" i="40"/>
  <c r="AJ18" i="40"/>
  <c r="AK18" i="40"/>
  <c r="AJ5" i="40"/>
  <c r="AK5" i="40"/>
  <c r="AJ17" i="40"/>
  <c r="AK17" i="40"/>
  <c r="S18" i="40"/>
  <c r="V22" i="49"/>
  <c r="K14" i="32"/>
  <c r="V14" i="32"/>
  <c r="K48" i="32"/>
  <c r="G48" i="32"/>
  <c r="G22" i="38"/>
  <c r="AL32" i="39"/>
  <c r="V73" i="32"/>
  <c r="N42" i="49"/>
  <c r="R98" i="49"/>
  <c r="M23" i="48"/>
  <c r="P21" i="32"/>
  <c r="N21" i="32"/>
  <c r="J22" i="38"/>
  <c r="Q44" i="38"/>
  <c r="U5" i="49"/>
  <c r="P4" i="49"/>
  <c r="N23" i="48"/>
  <c r="O14" i="32"/>
  <c r="P42" i="49"/>
  <c r="L56" i="49"/>
  <c r="M73" i="49"/>
  <c r="J94" i="49"/>
  <c r="I14" i="32"/>
  <c r="J21" i="32"/>
  <c r="J56" i="49"/>
  <c r="U57" i="49"/>
  <c r="M56" i="49"/>
  <c r="L73" i="49"/>
  <c r="N74" i="49"/>
  <c r="L122" i="49"/>
  <c r="P122" i="49"/>
  <c r="O152" i="49"/>
  <c r="P23" i="48"/>
  <c r="J9" i="49"/>
  <c r="L36" i="49"/>
  <c r="L94" i="49"/>
  <c r="J48" i="32"/>
  <c r="N17" i="39"/>
  <c r="M9" i="49"/>
  <c r="N35" i="49"/>
  <c r="N48" i="32"/>
  <c r="N58" i="32"/>
  <c r="P36" i="49"/>
  <c r="P35" i="49"/>
  <c r="P56" i="49"/>
  <c r="O74" i="49"/>
  <c r="K74" i="49"/>
  <c r="J88" i="49"/>
  <c r="L14" i="32"/>
  <c r="J84" i="49"/>
  <c r="K88" i="49"/>
  <c r="M14" i="32"/>
  <c r="M21" i="32"/>
  <c r="H48" i="32"/>
  <c r="P58" i="32"/>
  <c r="Q59" i="32" s="1"/>
  <c r="Q48" i="32"/>
  <c r="V59" i="32"/>
  <c r="G59" i="32"/>
  <c r="K17" i="39"/>
  <c r="L189" i="49"/>
  <c r="L21" i="32"/>
  <c r="K9" i="49"/>
  <c r="L84" i="49"/>
  <c r="L88" i="49"/>
  <c r="L87" i="49"/>
  <c r="O21" i="32"/>
  <c r="P33" i="32"/>
  <c r="G61" i="32"/>
  <c r="L9" i="49"/>
  <c r="K22" i="49"/>
  <c r="J21" i="49"/>
  <c r="L26" i="45"/>
  <c r="N26" i="45"/>
  <c r="M36" i="49"/>
  <c r="M35" i="49"/>
  <c r="N84" i="49"/>
  <c r="N87" i="49"/>
  <c r="O189" i="49"/>
  <c r="I21" i="32"/>
  <c r="L58" i="32"/>
  <c r="Q71" i="32"/>
  <c r="I22" i="38"/>
  <c r="Q22" i="38"/>
  <c r="O17" i="39"/>
  <c r="T22" i="49"/>
  <c r="M32" i="49"/>
  <c r="O87" i="49"/>
  <c r="J93" i="49"/>
  <c r="P189" i="49"/>
  <c r="J58" i="32"/>
  <c r="J61" i="32" s="1"/>
  <c r="S71" i="32"/>
  <c r="T5" i="49"/>
  <c r="U22" i="49"/>
  <c r="N32" i="49"/>
  <c r="O35" i="49"/>
  <c r="Q48" i="49"/>
  <c r="O56" i="49"/>
  <c r="N56" i="49"/>
  <c r="P73" i="49"/>
  <c r="J74" i="49"/>
  <c r="P84" i="49"/>
  <c r="P88" i="49"/>
  <c r="P87" i="49"/>
  <c r="P152" i="49"/>
  <c r="T35" i="32"/>
  <c r="T48" i="32"/>
  <c r="W59" i="32"/>
  <c r="W73" i="32"/>
  <c r="AL7" i="45"/>
  <c r="Q18" i="40"/>
  <c r="Q17" i="40"/>
  <c r="S7" i="40"/>
  <c r="R19" i="40"/>
  <c r="T84" i="49"/>
  <c r="R18" i="40"/>
  <c r="U35" i="32"/>
  <c r="U48" i="32"/>
  <c r="U14" i="32"/>
  <c r="V35" i="32"/>
  <c r="V48" i="32"/>
  <c r="S17" i="40"/>
  <c r="L19" i="40"/>
  <c r="T19" i="40"/>
  <c r="T57" i="49"/>
  <c r="V84" i="49"/>
  <c r="L18" i="40"/>
  <c r="T18" i="40"/>
  <c r="L17" i="40"/>
  <c r="T17" i="40"/>
  <c r="U94" i="49"/>
  <c r="W14" i="32"/>
  <c r="N7" i="40"/>
  <c r="M18" i="40"/>
  <c r="U18" i="40"/>
  <c r="M17" i="40"/>
  <c r="U17" i="40"/>
  <c r="O7" i="40"/>
  <c r="T59" i="32"/>
  <c r="N18" i="40"/>
  <c r="V18" i="40"/>
  <c r="P7" i="40"/>
  <c r="U59" i="32"/>
  <c r="AL33" i="39"/>
  <c r="V7" i="40"/>
  <c r="T10" i="45"/>
  <c r="O18" i="40"/>
  <c r="O17" i="40"/>
  <c r="Q7" i="40"/>
  <c r="P19" i="40"/>
  <c r="U32" i="49"/>
  <c r="U94" i="45" s="1"/>
  <c r="U93" i="45" s="1"/>
  <c r="T94" i="49"/>
  <c r="U189" i="49"/>
  <c r="W35" i="32"/>
  <c r="U9" i="32"/>
  <c r="V10" i="45"/>
  <c r="V15" i="45" s="1"/>
  <c r="P18" i="40"/>
  <c r="R7" i="40"/>
  <c r="Q19" i="40"/>
  <c r="V32" i="49"/>
  <c r="V94" i="45" s="1"/>
  <c r="V93" i="45" s="1"/>
  <c r="R65" i="40"/>
  <c r="R61" i="40"/>
  <c r="P6" i="40"/>
  <c r="U61" i="40"/>
  <c r="U6" i="40"/>
  <c r="U8" i="40" s="1"/>
  <c r="O6" i="40"/>
  <c r="L5" i="40"/>
  <c r="T5" i="40"/>
  <c r="R5" i="40"/>
  <c r="R6" i="40"/>
  <c r="S6" i="40"/>
  <c r="P5" i="40"/>
  <c r="N6" i="40"/>
  <c r="M6" i="40"/>
  <c r="M8" i="40" s="1"/>
  <c r="L6" i="40"/>
  <c r="T6" i="40"/>
  <c r="Q5" i="40"/>
  <c r="AK60" i="32"/>
  <c r="T65" i="40"/>
  <c r="M77" i="40"/>
  <c r="U77" i="40"/>
  <c r="S77" i="40"/>
  <c r="O77" i="40"/>
  <c r="R52" i="40"/>
  <c r="O71" i="40"/>
  <c r="P71" i="40"/>
  <c r="Q71" i="40"/>
  <c r="R71" i="40"/>
  <c r="S71" i="40"/>
  <c r="L71" i="40"/>
  <c r="T71" i="40"/>
  <c r="O52" i="40"/>
  <c r="M71" i="40"/>
  <c r="U71" i="40"/>
  <c r="N71" i="40"/>
  <c r="Q77" i="40"/>
  <c r="S48" i="40"/>
  <c r="P77" i="40"/>
  <c r="P28" i="40"/>
  <c r="N52" i="40"/>
  <c r="V52" i="40"/>
  <c r="R77" i="40"/>
  <c r="L7" i="40"/>
  <c r="T7" i="40"/>
  <c r="N48" i="40"/>
  <c r="V48" i="40"/>
  <c r="O48" i="40"/>
  <c r="V6" i="40"/>
  <c r="Q48" i="40"/>
  <c r="S52" i="40"/>
  <c r="L52" i="40"/>
  <c r="T52" i="40"/>
  <c r="R48" i="40"/>
  <c r="Q25" i="40"/>
  <c r="Q28" i="40" s="1"/>
  <c r="L48" i="40"/>
  <c r="T48" i="40"/>
  <c r="M48" i="40"/>
  <c r="U48" i="40"/>
  <c r="M52" i="40"/>
  <c r="U52" i="40"/>
  <c r="M65" i="40"/>
  <c r="U65" i="40"/>
  <c r="T28" i="40"/>
  <c r="P48" i="40"/>
  <c r="N77" i="40"/>
  <c r="V77" i="40"/>
  <c r="V17" i="40"/>
  <c r="Q65" i="40"/>
  <c r="S82" i="40"/>
  <c r="AL5" i="39"/>
  <c r="AL7" i="39"/>
  <c r="AJ11" i="45"/>
  <c r="Q82" i="40"/>
  <c r="R82" i="40"/>
  <c r="AA65" i="40"/>
  <c r="N82" i="40"/>
  <c r="V82" i="40"/>
  <c r="AJ209" i="40"/>
  <c r="AL47" i="32"/>
  <c r="AL10" i="39"/>
  <c r="AJ301" i="40"/>
  <c r="AA48" i="40"/>
  <c r="AA77" i="40"/>
  <c r="O82" i="40"/>
  <c r="AJ10" i="40"/>
  <c r="AJ15" i="40"/>
  <c r="L77" i="40"/>
  <c r="T77" i="40"/>
  <c r="P82" i="40"/>
  <c r="AJ105" i="40"/>
  <c r="AA7" i="40"/>
  <c r="AA52" i="40"/>
  <c r="AJ201" i="40"/>
  <c r="L82" i="40"/>
  <c r="T82" i="40"/>
  <c r="AA82" i="40"/>
  <c r="AJ106" i="40"/>
  <c r="AJ144" i="40"/>
  <c r="AJ247" i="40"/>
  <c r="AJ291" i="40"/>
  <c r="AA20" i="40"/>
  <c r="M82" i="40"/>
  <c r="U82" i="40"/>
  <c r="AJ129" i="40"/>
  <c r="AL17" i="32"/>
  <c r="AL8" i="32"/>
  <c r="AK25" i="32"/>
  <c r="AK5" i="39"/>
  <c r="AK20" i="39"/>
  <c r="AJ17" i="39"/>
  <c r="AJ11" i="39"/>
  <c r="AJ47" i="32"/>
  <c r="AJ48" i="32" s="1"/>
  <c r="AK25" i="39"/>
  <c r="AJ21" i="32"/>
  <c r="AJ72" i="32"/>
  <c r="AJ73" i="32" s="1"/>
  <c r="AJ52" i="32"/>
  <c r="AK16" i="39"/>
  <c r="AL64" i="32"/>
  <c r="AK10" i="39"/>
  <c r="AL17" i="39"/>
  <c r="AK49" i="32"/>
  <c r="AL25" i="32"/>
  <c r="AL5" i="45"/>
  <c r="AL9" i="39"/>
  <c r="AL20" i="32"/>
  <c r="AL28" i="32"/>
  <c r="AK68" i="32"/>
  <c r="AK22" i="32"/>
  <c r="AK37" i="32"/>
  <c r="AK9" i="39"/>
  <c r="AK11" i="45"/>
  <c r="AL18" i="32"/>
  <c r="AL22" i="32"/>
  <c r="AL41" i="32"/>
  <c r="AK44" i="32"/>
  <c r="AL16" i="39"/>
  <c r="AK28" i="32"/>
  <c r="AK50" i="32"/>
  <c r="AK36" i="32"/>
  <c r="AL51" i="32"/>
  <c r="AL66" i="32"/>
  <c r="AL8" i="39"/>
  <c r="AL30" i="39"/>
  <c r="AL31" i="39"/>
  <c r="AL37" i="32"/>
  <c r="AL60" i="32"/>
  <c r="AK5" i="45"/>
  <c r="AK21" i="32"/>
  <c r="AK41" i="32"/>
  <c r="AJ60" i="32"/>
  <c r="AK8" i="45"/>
  <c r="AK57" i="32"/>
  <c r="AK21" i="39"/>
  <c r="AK22" i="39"/>
  <c r="AK13" i="45"/>
  <c r="AL6" i="45"/>
  <c r="AL34" i="32"/>
  <c r="AL44" i="32"/>
  <c r="AL56" i="32"/>
  <c r="AL57" i="32"/>
  <c r="AK12" i="39"/>
  <c r="AL13" i="45"/>
  <c r="AJ6" i="32"/>
  <c r="AL33" i="32"/>
  <c r="AK67" i="32"/>
  <c r="AL4" i="39"/>
  <c r="AK8" i="39"/>
  <c r="AK63" i="32"/>
  <c r="AK65" i="32"/>
  <c r="AL70" i="32"/>
  <c r="AL14" i="39"/>
  <c r="AL26" i="39"/>
  <c r="AK4" i="39"/>
  <c r="AK20" i="32"/>
  <c r="AK30" i="32"/>
  <c r="AK47" i="32"/>
  <c r="AK13" i="39"/>
  <c r="AJ20" i="39"/>
  <c r="AK18" i="32"/>
  <c r="AK27" i="32"/>
  <c r="AK45" i="32"/>
  <c r="AK17" i="32"/>
  <c r="AJ30" i="32"/>
  <c r="AK11" i="39"/>
  <c r="AK46" i="32"/>
  <c r="AK53" i="32"/>
  <c r="AK70" i="32"/>
  <c r="AL40" i="32"/>
  <c r="AL69" i="32"/>
  <c r="AL6" i="39"/>
  <c r="AL23" i="32"/>
  <c r="AL30" i="32"/>
  <c r="AL38" i="32"/>
  <c r="AK40" i="32"/>
  <c r="AL54" i="32"/>
  <c r="AL55" i="32"/>
  <c r="AK56" i="32"/>
  <c r="AL58" i="32"/>
  <c r="AL65" i="32"/>
  <c r="AL72" i="32"/>
  <c r="AK24" i="32"/>
  <c r="AL20" i="39"/>
  <c r="AK72" i="32"/>
  <c r="AK6" i="32"/>
  <c r="AK8" i="32"/>
  <c r="AL24" i="32"/>
  <c r="AK29" i="32"/>
  <c r="AK43" i="32"/>
  <c r="AK52" i="32"/>
  <c r="AL21" i="39"/>
  <c r="AL34" i="39"/>
  <c r="AL4" i="45"/>
  <c r="AL11" i="45"/>
  <c r="AK23" i="32"/>
  <c r="AL27" i="32"/>
  <c r="AL29" i="32"/>
  <c r="AL50" i="32"/>
  <c r="AL52" i="32"/>
  <c r="AL63" i="32"/>
  <c r="AK64" i="32"/>
  <c r="AK69" i="32"/>
  <c r="AL24" i="39"/>
  <c r="AL35" i="39"/>
  <c r="AK55" i="32"/>
  <c r="AK6" i="39"/>
  <c r="AL13" i="39"/>
  <c r="V9" i="32"/>
  <c r="L61" i="32"/>
  <c r="S25" i="40"/>
  <c r="S28" i="40" s="1"/>
  <c r="AL6" i="32"/>
  <c r="AK13" i="32"/>
  <c r="H14" i="32"/>
  <c r="P14" i="32"/>
  <c r="AJ25" i="32"/>
  <c r="AL26" i="32"/>
  <c r="AK31" i="32"/>
  <c r="AK32" i="32"/>
  <c r="AK39" i="32"/>
  <c r="L48" i="32"/>
  <c r="AL53" i="32"/>
  <c r="K58" i="32"/>
  <c r="AJ6" i="39"/>
  <c r="AL23" i="39"/>
  <c r="AK24" i="39"/>
  <c r="AK7" i="45"/>
  <c r="T5" i="32"/>
  <c r="M48" i="32"/>
  <c r="AL11" i="39"/>
  <c r="AJ24" i="40"/>
  <c r="U5" i="32"/>
  <c r="AL31" i="32"/>
  <c r="AL39" i="32"/>
  <c r="AK51" i="32"/>
  <c r="M58" i="32"/>
  <c r="AK58" i="32"/>
  <c r="AL67" i="32"/>
  <c r="AK7" i="39"/>
  <c r="AK14" i="39"/>
  <c r="AK15" i="39"/>
  <c r="AK17" i="39"/>
  <c r="AL29" i="39"/>
  <c r="U28" i="40"/>
  <c r="AJ194" i="40"/>
  <c r="AJ24" i="32"/>
  <c r="AJ28" i="32"/>
  <c r="AK33" i="32"/>
  <c r="AK66" i="32"/>
  <c r="U71" i="32"/>
  <c r="P17" i="39"/>
  <c r="V28" i="40"/>
  <c r="AJ191" i="40"/>
  <c r="AL21" i="32"/>
  <c r="AL36" i="32"/>
  <c r="AK38" i="32"/>
  <c r="AJ39" i="32"/>
  <c r="AK42" i="32"/>
  <c r="AL46" i="32"/>
  <c r="P48" i="32"/>
  <c r="AL49" i="32"/>
  <c r="H59" i="32"/>
  <c r="AL68" i="32"/>
  <c r="AJ71" i="32"/>
  <c r="AL15" i="39"/>
  <c r="AA28" i="40"/>
  <c r="Q52" i="40"/>
  <c r="P52" i="40"/>
  <c r="AJ23" i="32"/>
  <c r="AJ29" i="32"/>
  <c r="I48" i="32"/>
  <c r="AJ24" i="39"/>
  <c r="AJ9" i="45"/>
  <c r="AJ14" i="45"/>
  <c r="O28" i="40"/>
  <c r="AJ32" i="40"/>
  <c r="AL15" i="32"/>
  <c r="AK26" i="32"/>
  <c r="AL32" i="32"/>
  <c r="AL42" i="32"/>
  <c r="AL45" i="32"/>
  <c r="AJ51" i="32"/>
  <c r="AL12" i="39"/>
  <c r="AL22" i="39"/>
  <c r="AL25" i="39"/>
  <c r="AL9" i="45"/>
  <c r="N17" i="40"/>
  <c r="L28" i="40"/>
  <c r="AJ151" i="40"/>
  <c r="R28" i="40"/>
  <c r="AJ146" i="40"/>
  <c r="M28" i="40"/>
  <c r="AJ142" i="40"/>
  <c r="N28" i="40"/>
  <c r="AJ134" i="40"/>
  <c r="AJ196" i="40"/>
  <c r="AJ289" i="40"/>
  <c r="AJ309" i="40"/>
  <c r="M88" i="49"/>
  <c r="M189" i="49"/>
  <c r="K41" i="49"/>
  <c r="K42" i="49"/>
  <c r="K56" i="49"/>
  <c r="N189" i="49"/>
  <c r="L41" i="49"/>
  <c r="L42" i="49"/>
  <c r="M41" i="49"/>
  <c r="M42" i="49"/>
  <c r="V57" i="49"/>
  <c r="V94" i="49"/>
  <c r="V9" i="49"/>
  <c r="AL7" i="32"/>
  <c r="AL43" i="32"/>
  <c r="W14" i="48"/>
  <c r="W11" i="32"/>
  <c r="AL13" i="32"/>
  <c r="V71" i="32"/>
  <c r="AL14" i="45"/>
  <c r="AL8" i="45"/>
  <c r="V74" i="49"/>
  <c r="V5" i="49"/>
  <c r="V61" i="49"/>
  <c r="AK6" i="45"/>
  <c r="AJ6" i="45"/>
  <c r="AK23" i="39"/>
  <c r="AJ23" i="39"/>
  <c r="AJ7" i="32"/>
  <c r="AJ15" i="32"/>
  <c r="AJ38" i="32"/>
  <c r="AJ41" i="32"/>
  <c r="AJ58" i="32"/>
  <c r="AJ59" i="32" s="1"/>
  <c r="AK7" i="32"/>
  <c r="AJ31" i="32"/>
  <c r="AJ42" i="32"/>
  <c r="AJ43" i="32"/>
  <c r="AJ55" i="32"/>
  <c r="AJ64" i="32"/>
  <c r="AJ5" i="39"/>
  <c r="AJ9" i="39"/>
  <c r="AJ15" i="39"/>
  <c r="AJ8" i="32"/>
  <c r="AJ13" i="32"/>
  <c r="AJ14" i="32" s="1"/>
  <c r="AJ26" i="32"/>
  <c r="AJ34" i="32"/>
  <c r="AJ57" i="32"/>
  <c r="AJ8" i="39"/>
  <c r="AK26" i="39"/>
  <c r="AJ26" i="39"/>
  <c r="AJ5" i="45"/>
  <c r="AJ8" i="45"/>
  <c r="AK9" i="45"/>
  <c r="AK14" i="45"/>
  <c r="AJ4" i="45"/>
  <c r="AJ7" i="45"/>
  <c r="AJ13" i="45"/>
  <c r="AK4" i="45"/>
  <c r="V5" i="32"/>
  <c r="W5" i="32"/>
  <c r="W71" i="32"/>
  <c r="V42" i="49"/>
  <c r="AJ210" i="40"/>
  <c r="AL73" i="32" l="1"/>
  <c r="AK73" i="32"/>
  <c r="AK48" i="32"/>
  <c r="AL59" i="32"/>
  <c r="AK59" i="32"/>
  <c r="AL48" i="32"/>
  <c r="P22" i="49"/>
  <c r="P26" i="45"/>
  <c r="O22" i="49"/>
  <c r="O21" i="49"/>
  <c r="M21" i="49"/>
  <c r="O73" i="49"/>
  <c r="K73" i="49"/>
  <c r="P21" i="49"/>
  <c r="AJ35" i="32"/>
  <c r="AK35" i="32"/>
  <c r="L21" i="49"/>
  <c r="N22" i="49"/>
  <c r="I61" i="32"/>
  <c r="S20" i="40"/>
  <c r="J59" i="32"/>
  <c r="I59" i="32"/>
  <c r="N73" i="49"/>
  <c r="O61" i="32"/>
  <c r="O59" i="32"/>
  <c r="J73" i="49"/>
  <c r="AL35" i="32"/>
  <c r="AK14" i="32"/>
  <c r="AJ7" i="40"/>
  <c r="AK7" i="40"/>
  <c r="V60" i="40"/>
  <c r="P20" i="40"/>
  <c r="Q8" i="40"/>
  <c r="N21" i="49"/>
  <c r="L74" i="49"/>
  <c r="Q98" i="49"/>
  <c r="M74" i="49"/>
  <c r="S48" i="49"/>
  <c r="O20" i="40"/>
  <c r="L20" i="40"/>
  <c r="R20" i="40"/>
  <c r="AJ10" i="45"/>
  <c r="M22" i="49"/>
  <c r="P74" i="49"/>
  <c r="R48" i="49"/>
  <c r="S98" i="49"/>
  <c r="J22" i="49"/>
  <c r="AK10" i="32"/>
  <c r="N8" i="40"/>
  <c r="Q20" i="40"/>
  <c r="O8" i="40"/>
  <c r="P61" i="32"/>
  <c r="P59" i="32"/>
  <c r="T20" i="40"/>
  <c r="S8" i="40"/>
  <c r="M20" i="40"/>
  <c r="AJ20" i="40"/>
  <c r="AK20" i="40"/>
  <c r="V20" i="40"/>
  <c r="AJ28" i="40"/>
  <c r="AK28" i="40"/>
  <c r="AL11" i="32"/>
  <c r="AK11" i="32"/>
  <c r="K21" i="49"/>
  <c r="L22" i="49"/>
  <c r="V8" i="40"/>
  <c r="N61" i="32"/>
  <c r="L98" i="49"/>
  <c r="M98" i="49"/>
  <c r="AL10" i="32"/>
  <c r="K98" i="49"/>
  <c r="J48" i="49"/>
  <c r="AL71" i="32"/>
  <c r="S60" i="40"/>
  <c r="L8" i="40"/>
  <c r="P8" i="40"/>
  <c r="N60" i="40"/>
  <c r="P60" i="40"/>
  <c r="T60" i="40"/>
  <c r="L60" i="40"/>
  <c r="L47" i="40"/>
  <c r="N47" i="40"/>
  <c r="T8" i="40"/>
  <c r="R8" i="40"/>
  <c r="U10" i="45"/>
  <c r="U15" i="45" s="1"/>
  <c r="U20" i="40"/>
  <c r="AK10" i="45"/>
  <c r="AL10" i="45"/>
  <c r="M60" i="40"/>
  <c r="R76" i="40"/>
  <c r="R47" i="40"/>
  <c r="R60" i="40"/>
  <c r="T76" i="40"/>
  <c r="AA8" i="40"/>
  <c r="Q76" i="40"/>
  <c r="S76" i="40"/>
  <c r="AA76" i="40"/>
  <c r="V76" i="40"/>
  <c r="U76" i="40"/>
  <c r="N76" i="40"/>
  <c r="M76" i="40"/>
  <c r="L76" i="40"/>
  <c r="P76" i="40"/>
  <c r="O76" i="40"/>
  <c r="M47" i="40"/>
  <c r="AA60" i="40"/>
  <c r="Q60" i="40"/>
  <c r="O60" i="40"/>
  <c r="V47" i="40"/>
  <c r="T47" i="40"/>
  <c r="U47" i="40"/>
  <c r="Q47" i="40"/>
  <c r="S47" i="40"/>
  <c r="O47" i="40"/>
  <c r="U60" i="40"/>
  <c r="AA47" i="40"/>
  <c r="AL9" i="32"/>
  <c r="AL12" i="32"/>
  <c r="AJ10" i="32"/>
  <c r="AL14" i="32"/>
  <c r="AJ9" i="32"/>
  <c r="AJ11" i="32"/>
  <c r="N20" i="40"/>
  <c r="U42" i="49"/>
  <c r="P47" i="40"/>
  <c r="AK71" i="32"/>
  <c r="M59" i="32"/>
  <c r="M61" i="32"/>
  <c r="AK9" i="32"/>
  <c r="P98" i="49"/>
  <c r="K59" i="32"/>
  <c r="N59" i="32"/>
  <c r="L59" i="32"/>
  <c r="K61" i="32"/>
  <c r="AK12" i="32"/>
  <c r="AJ12" i="32"/>
  <c r="M48" i="49" l="1"/>
  <c r="L48" i="49"/>
  <c r="O48" i="49"/>
  <c r="O98" i="49"/>
  <c r="P48" i="49"/>
  <c r="N98" i="49"/>
  <c r="J98" i="49"/>
  <c r="V45" i="40"/>
  <c r="V43" i="40" s="1"/>
  <c r="N48" i="49"/>
  <c r="K48" i="49"/>
  <c r="S45" i="40"/>
  <c r="S43" i="40" s="1"/>
  <c r="AJ8" i="40"/>
  <c r="AK8" i="40"/>
  <c r="N45" i="40"/>
  <c r="N43" i="40" s="1"/>
  <c r="P45" i="40"/>
  <c r="P43" i="40" s="1"/>
  <c r="L45" i="40"/>
  <c r="L43" i="40" s="1"/>
  <c r="M45" i="40"/>
  <c r="M43" i="40" s="1"/>
  <c r="U45" i="40"/>
  <c r="U43" i="40" s="1"/>
  <c r="T45" i="40"/>
  <c r="T43" i="40" s="1"/>
  <c r="R45" i="40"/>
  <c r="R43" i="40" s="1"/>
  <c r="O45" i="40"/>
  <c r="O43" i="40" s="1"/>
  <c r="AA45" i="40"/>
  <c r="Q45" i="40"/>
  <c r="Q43" i="40" s="1"/>
  <c r="AA43" i="40" l="1"/>
  <c r="AK29" i="39" l="1"/>
  <c r="AJ29" i="39"/>
  <c r="AJ35" i="39" l="1"/>
  <c r="AJ38" i="40" l="1"/>
  <c r="AK38" i="40"/>
  <c r="AJ37" i="40"/>
  <c r="AK37" i="40"/>
  <c r="AJ31" i="39"/>
  <c r="AK31" i="39"/>
  <c r="AJ39" i="40" l="1"/>
  <c r="AK39" i="40"/>
  <c r="AJ34" i="39"/>
  <c r="AK34" i="39"/>
  <c r="AJ33" i="39"/>
  <c r="AK33" i="39"/>
  <c r="AJ30" i="39"/>
  <c r="AK30" i="39"/>
  <c r="AK32" i="39"/>
  <c r="AJ32" i="39"/>
  <c r="AK40" i="40" l="1"/>
  <c r="AJ40" i="40"/>
  <c r="AC126" i="51" l="1"/>
  <c r="AB126" i="51" l="1"/>
  <c r="AL264" i="51" l="1"/>
  <c r="AL85" i="51"/>
  <c r="AL267" i="51" l="1"/>
  <c r="AL89" i="51"/>
  <c r="AL91" i="51"/>
  <c r="AL87" i="51"/>
  <c r="U122" i="51" l="1"/>
  <c r="U245" i="51"/>
  <c r="V247" i="51"/>
  <c r="V136" i="51"/>
  <c r="V232" i="51"/>
  <c r="V166" i="51"/>
  <c r="V230" i="51"/>
  <c r="U126" i="51"/>
  <c r="U180" i="51"/>
  <c r="V140" i="51"/>
  <c r="U124" i="51"/>
  <c r="U166" i="51"/>
  <c r="U249" i="51"/>
  <c r="U136" i="51"/>
  <c r="W168" i="51"/>
  <c r="W230" i="51"/>
  <c r="W245" i="51"/>
  <c r="V122" i="51"/>
  <c r="W124" i="51"/>
  <c r="V126" i="51"/>
  <c r="U140" i="51"/>
  <c r="W178" i="51"/>
  <c r="V180" i="51"/>
  <c r="W138" i="51"/>
  <c r="U168" i="51"/>
  <c r="U230" i="51"/>
  <c r="W247" i="51"/>
  <c r="V249" i="51"/>
  <c r="U38" i="51"/>
  <c r="W166" i="51"/>
  <c r="V168" i="51"/>
  <c r="W232" i="51"/>
  <c r="U178" i="51"/>
  <c r="V245" i="51"/>
  <c r="W122" i="51"/>
  <c r="V124" i="51"/>
  <c r="W126" i="51"/>
  <c r="U88" i="51"/>
  <c r="U138" i="51"/>
  <c r="V178" i="51"/>
  <c r="W180" i="51"/>
  <c r="W86" i="51"/>
  <c r="W136" i="51"/>
  <c r="V138" i="51"/>
  <c r="W140" i="51"/>
  <c r="W249" i="51"/>
  <c r="U232" i="51"/>
  <c r="U247" i="51"/>
  <c r="V86" i="51"/>
  <c r="T38" i="51" l="1"/>
  <c r="U92" i="51"/>
  <c r="U63" i="51"/>
  <c r="W90" i="51"/>
  <c r="V90" i="51"/>
  <c r="V92" i="51"/>
  <c r="V228" i="51"/>
  <c r="U243" i="51"/>
  <c r="V88" i="51"/>
  <c r="W176" i="51"/>
  <c r="U61" i="51"/>
  <c r="V176" i="51"/>
  <c r="V243" i="51"/>
  <c r="U120" i="51"/>
  <c r="V134" i="51"/>
  <c r="U164" i="51"/>
  <c r="W134" i="51"/>
  <c r="U90" i="51"/>
  <c r="W59" i="51"/>
  <c r="U176" i="51"/>
  <c r="V120" i="51"/>
  <c r="W92" i="51"/>
  <c r="W228" i="51"/>
  <c r="U59" i="51"/>
  <c r="W120" i="51"/>
  <c r="W88" i="51"/>
  <c r="V59" i="51"/>
  <c r="W243" i="51"/>
  <c r="W63" i="51"/>
  <c r="U134" i="51"/>
  <c r="U86" i="51"/>
  <c r="U228" i="51"/>
  <c r="V63" i="51"/>
  <c r="AJ267" i="51" l="1"/>
  <c r="AK267" i="51"/>
  <c r="AJ264" i="51" l="1"/>
  <c r="AK264" i="51"/>
  <c r="AJ91" i="51" l="1"/>
  <c r="AJ92" i="51"/>
  <c r="AK91" i="51"/>
  <c r="AJ85" i="51"/>
  <c r="AK85" i="51"/>
  <c r="AJ89" i="51" l="1"/>
  <c r="AJ90" i="51"/>
  <c r="AK89" i="51"/>
  <c r="AJ87" i="51"/>
  <c r="AJ88" i="51"/>
  <c r="AK87" i="51"/>
  <c r="AK86" i="51"/>
  <c r="AL86" i="51"/>
  <c r="AK92" i="51"/>
  <c r="AL92" i="51"/>
  <c r="AJ86" i="51"/>
  <c r="AK90" i="51" l="1"/>
  <c r="AL90" i="51"/>
  <c r="AK88" i="51"/>
  <c r="AL88" i="51"/>
  <c r="V38" i="51" l="1"/>
  <c r="W38" i="51" l="1"/>
  <c r="V164" i="51" l="1"/>
  <c r="W164" i="51"/>
  <c r="V61" i="51"/>
  <c r="W61" i="51"/>
  <c r="AE156" i="51" l="1"/>
  <c r="AE111" i="51" l="1"/>
  <c r="AE37" i="51"/>
  <c r="AE109" i="51"/>
  <c r="AE110" i="51" l="1"/>
  <c r="AE36" i="51"/>
  <c r="AN4" i="45" l="1"/>
  <c r="AE221" i="51" l="1"/>
  <c r="AE123" i="51" l="1"/>
  <c r="AE124" i="51" s="1"/>
  <c r="AE57" i="51"/>
  <c r="AN152" i="51"/>
  <c r="AE12" i="49"/>
  <c r="AE12" i="51"/>
  <c r="AN9" i="39"/>
  <c r="AE137" i="51"/>
  <c r="AE138" i="51" s="1"/>
  <c r="AN8" i="39"/>
  <c r="AN5" i="51"/>
  <c r="AN7" i="51"/>
  <c r="AE38" i="49"/>
  <c r="AE28" i="45"/>
  <c r="AE104" i="45"/>
  <c r="AN8" i="51"/>
  <c r="AE135" i="51"/>
  <c r="AE136" i="51" s="1"/>
  <c r="AN13" i="39"/>
  <c r="AN30" i="39"/>
  <c r="AE64" i="49"/>
  <c r="AN12" i="39"/>
  <c r="AE27" i="45"/>
  <c r="AN14" i="39"/>
  <c r="AN99" i="51"/>
  <c r="AE139" i="51"/>
  <c r="AE140" i="51" s="1"/>
  <c r="AE165" i="51"/>
  <c r="AE166" i="51" s="1"/>
  <c r="AN37" i="40"/>
  <c r="AN106" i="51"/>
  <c r="AN148" i="51"/>
  <c r="AE29" i="45"/>
  <c r="AN105" i="51"/>
  <c r="AN31" i="39"/>
  <c r="AN147" i="51"/>
  <c r="AN33" i="39"/>
  <c r="AN145" i="51"/>
  <c r="AN30" i="51"/>
  <c r="AE70" i="49"/>
  <c r="AE244" i="51"/>
  <c r="AE245" i="51" s="1"/>
  <c r="AN26" i="32"/>
  <c r="AN17" i="51"/>
  <c r="AN27" i="51"/>
  <c r="AN146" i="51"/>
  <c r="AE125" i="51"/>
  <c r="AE90" i="49"/>
  <c r="AE81" i="49"/>
  <c r="AE121" i="51"/>
  <c r="AE122" i="51" s="1"/>
  <c r="AN38" i="40"/>
  <c r="AN4" i="51"/>
  <c r="AN9" i="51"/>
  <c r="AN26" i="51"/>
  <c r="AE246" i="51"/>
  <c r="AE247" i="51" s="1"/>
  <c r="AN96" i="51"/>
  <c r="AE18" i="49"/>
  <c r="AE105" i="45"/>
  <c r="AN149" i="51"/>
  <c r="AE177" i="51"/>
  <c r="AE178" i="51" s="1"/>
  <c r="AN7" i="45"/>
  <c r="AN29" i="51"/>
  <c r="AN6" i="39"/>
  <c r="AE94" i="49"/>
  <c r="AN21" i="51"/>
  <c r="AN39" i="40"/>
  <c r="AN4" i="32" l="1"/>
  <c r="AE5" i="32"/>
  <c r="AE103" i="45"/>
  <c r="AE220" i="51"/>
  <c r="AE222" i="51"/>
  <c r="AE70" i="51"/>
  <c r="AE235" i="51"/>
  <c r="AE71" i="51"/>
  <c r="AE236" i="51"/>
  <c r="AE74" i="51"/>
  <c r="AE239" i="51"/>
  <c r="AE45" i="51"/>
  <c r="AE225" i="51"/>
  <c r="AE91" i="51"/>
  <c r="AE242" i="51"/>
  <c r="AE243" i="51" s="1"/>
  <c r="AE264" i="51"/>
  <c r="AE62" i="51"/>
  <c r="AE63" i="51" s="1"/>
  <c r="AE227" i="51"/>
  <c r="AE228" i="51" s="1"/>
  <c r="AE46" i="51"/>
  <c r="AE267" i="51"/>
  <c r="AE130" i="51"/>
  <c r="AE78" i="51"/>
  <c r="AE161" i="51"/>
  <c r="AE55" i="51"/>
  <c r="AE171" i="51"/>
  <c r="AE68" i="51"/>
  <c r="AE42" i="51"/>
  <c r="AE114" i="51"/>
  <c r="AE173" i="51"/>
  <c r="AE83" i="51"/>
  <c r="AE117" i="51"/>
  <c r="AE54" i="51"/>
  <c r="AE133" i="51"/>
  <c r="AE134" i="51" s="1"/>
  <c r="AE87" i="51"/>
  <c r="AE116" i="51"/>
  <c r="AE53" i="51"/>
  <c r="AE42" i="49"/>
  <c r="AN14" i="45"/>
  <c r="AN6" i="45"/>
  <c r="AE179" i="51"/>
  <c r="AE180" i="51" s="1"/>
  <c r="AN13" i="45"/>
  <c r="AN6" i="51"/>
  <c r="AE30" i="45"/>
  <c r="AE5" i="49"/>
  <c r="AN32" i="39"/>
  <c r="AN15" i="39"/>
  <c r="AN22" i="32"/>
  <c r="AN30" i="32"/>
  <c r="AN153" i="51"/>
  <c r="AE231" i="51"/>
  <c r="AE232" i="51" s="1"/>
  <c r="AE31" i="45"/>
  <c r="AN12" i="51"/>
  <c r="AN151" i="51"/>
  <c r="AN40" i="40"/>
  <c r="AN144" i="51"/>
  <c r="AN34" i="39"/>
  <c r="AN11" i="45"/>
  <c r="AE88" i="49"/>
  <c r="AN8" i="45"/>
  <c r="AE167" i="51"/>
  <c r="AE168" i="51" s="1"/>
  <c r="AE29" i="49"/>
  <c r="AN35" i="39"/>
  <c r="AN100" i="51"/>
  <c r="AN9" i="45"/>
  <c r="AN17" i="39"/>
  <c r="AN15" i="32"/>
  <c r="AN103" i="51"/>
  <c r="AN5" i="45"/>
  <c r="AE32" i="49"/>
  <c r="AE94" i="45" s="1"/>
  <c r="AN16" i="51"/>
  <c r="AE229" i="51"/>
  <c r="AE230" i="51" s="1"/>
  <c r="AE84" i="49"/>
  <c r="AN104" i="51"/>
  <c r="AE11" i="51"/>
  <c r="AE61" i="49"/>
  <c r="AE248" i="51"/>
  <c r="AE249" i="51" s="1"/>
  <c r="AN102" i="51"/>
  <c r="AN10" i="39"/>
  <c r="AN29" i="39"/>
  <c r="AE44" i="51"/>
  <c r="AE36" i="49"/>
  <c r="AE95" i="45"/>
  <c r="AE26" i="45"/>
  <c r="AE25" i="45" s="1"/>
  <c r="AE23" i="45" s="1"/>
  <c r="AN25" i="51"/>
  <c r="AE88" i="51" l="1"/>
  <c r="AN88" i="51" s="1"/>
  <c r="AN264" i="51"/>
  <c r="AE92" i="51"/>
  <c r="AN92" i="51" s="1"/>
  <c r="AN267" i="51"/>
  <c r="AE93" i="45"/>
  <c r="AN91" i="51"/>
  <c r="AE10" i="32"/>
  <c r="AE73" i="51"/>
  <c r="AE238" i="51"/>
  <c r="AE72" i="51"/>
  <c r="AE237" i="51"/>
  <c r="AE75" i="51"/>
  <c r="AE240" i="51"/>
  <c r="AE119" i="51"/>
  <c r="AE120" i="51" s="1"/>
  <c r="AE58" i="51"/>
  <c r="AE59" i="51" s="1"/>
  <c r="AN87" i="51"/>
  <c r="AE163" i="51"/>
  <c r="AE164" i="51" s="1"/>
  <c r="AE60" i="51"/>
  <c r="AE61" i="51" s="1"/>
  <c r="AE43" i="51"/>
  <c r="AE159" i="51"/>
  <c r="AE129" i="51"/>
  <c r="AE67" i="51"/>
  <c r="AE175" i="51"/>
  <c r="AE176" i="51" s="1"/>
  <c r="AE89" i="51"/>
  <c r="AE22" i="49"/>
  <c r="AE74" i="49"/>
  <c r="AE57" i="49"/>
  <c r="AE85" i="51"/>
  <c r="AN7" i="39"/>
  <c r="AN28" i="51"/>
  <c r="AN22" i="51"/>
  <c r="AN101" i="51"/>
  <c r="AE9" i="49"/>
  <c r="AN11" i="51"/>
  <c r="AE10" i="51"/>
  <c r="AN10" i="51" s="1"/>
  <c r="AE41" i="51"/>
  <c r="AN10" i="32" l="1"/>
  <c r="AE90" i="51"/>
  <c r="AN90" i="51" s="1"/>
  <c r="AE86" i="51"/>
  <c r="AN86" i="51" s="1"/>
  <c r="AN89" i="51"/>
  <c r="AN85" i="51"/>
  <c r="AN10" i="45"/>
  <c r="AN16" i="39" l="1"/>
  <c r="AN11" i="39"/>
  <c r="X31" i="38" l="1"/>
  <c r="X23" i="32"/>
  <c r="AD129" i="51"/>
  <c r="X129" i="51" s="1"/>
  <c r="X70" i="38"/>
  <c r="AD123" i="51"/>
  <c r="AD124" i="51" s="1"/>
  <c r="AD116" i="51"/>
  <c r="X116" i="51" s="1"/>
  <c r="AD117" i="51"/>
  <c r="X117" i="51" s="1"/>
  <c r="AD171" i="51"/>
  <c r="X171" i="51" s="1"/>
  <c r="X10" i="38"/>
  <c r="X62" i="38"/>
  <c r="AD59" i="32"/>
  <c r="X25" i="32"/>
  <c r="X68" i="38"/>
  <c r="X6" i="38"/>
  <c r="AD121" i="51"/>
  <c r="AD122" i="51" s="1"/>
  <c r="X20" i="32"/>
  <c r="AD236" i="51"/>
  <c r="X236" i="51" s="1"/>
  <c r="AD159" i="51"/>
  <c r="X159" i="51" s="1"/>
  <c r="AD114" i="51"/>
  <c r="X114" i="51" s="1"/>
  <c r="X55" i="38"/>
  <c r="AD240" i="51"/>
  <c r="X240" i="51" s="1"/>
  <c r="X19" i="45"/>
  <c r="X66" i="38"/>
  <c r="X17" i="32"/>
  <c r="AD239" i="51"/>
  <c r="X239" i="51" s="1"/>
  <c r="AD119" i="51"/>
  <c r="AD120" i="51" s="1"/>
  <c r="X80" i="49"/>
  <c r="X18" i="38"/>
  <c r="X77" i="49"/>
  <c r="X12" i="38"/>
  <c r="X26" i="38"/>
  <c r="X16" i="32"/>
  <c r="AD125" i="51"/>
  <c r="AD237" i="51"/>
  <c r="X237" i="51" s="1"/>
  <c r="X58" i="38"/>
  <c r="X45" i="38"/>
  <c r="X59" i="49"/>
  <c r="X13" i="38"/>
  <c r="X20" i="45"/>
  <c r="X78" i="49"/>
  <c r="X35" i="39"/>
  <c r="X30" i="38"/>
  <c r="X34" i="39"/>
  <c r="AD242" i="51"/>
  <c r="X25" i="39"/>
  <c r="AD137" i="51"/>
  <c r="AD138" i="51" s="1"/>
  <c r="X76" i="49"/>
  <c r="X33" i="39"/>
  <c r="AD267" i="51"/>
  <c r="X24" i="38"/>
  <c r="X28" i="38"/>
  <c r="AD135" i="51"/>
  <c r="AD136" i="51" s="1"/>
  <c r="X27" i="38"/>
  <c r="X103" i="49"/>
  <c r="X22" i="38"/>
  <c r="X23" i="38"/>
  <c r="AD95" i="45"/>
  <c r="X32" i="39"/>
  <c r="X5" i="38"/>
  <c r="X79" i="49"/>
  <c r="X17" i="49"/>
  <c r="AD227" i="51"/>
  <c r="X60" i="49"/>
  <c r="X60" i="38"/>
  <c r="X27" i="32"/>
  <c r="AD188" i="51"/>
  <c r="X38" i="38"/>
  <c r="X113" i="49"/>
  <c r="X54" i="38"/>
  <c r="X9" i="38"/>
  <c r="AD225" i="51"/>
  <c r="X225" i="51" s="1"/>
  <c r="X69" i="49"/>
  <c r="X26" i="39"/>
  <c r="X11" i="38"/>
  <c r="AD104" i="45"/>
  <c r="X29" i="38"/>
  <c r="X16" i="49"/>
  <c r="AD105" i="45"/>
  <c r="X105" i="45" s="1"/>
  <c r="X51" i="49"/>
  <c r="X44" i="49"/>
  <c r="X22" i="39"/>
  <c r="X68" i="49"/>
  <c r="X25" i="38"/>
  <c r="AD139" i="51"/>
  <c r="AD140" i="51" s="1"/>
  <c r="X104" i="45" l="1"/>
  <c r="AD103" i="45"/>
  <c r="X103" i="45" s="1"/>
  <c r="X95" i="45"/>
  <c r="AD93" i="45"/>
  <c r="X93" i="45" s="1"/>
  <c r="AD29" i="45"/>
  <c r="X29" i="45" s="1"/>
  <c r="W29" i="45"/>
  <c r="AD27" i="45"/>
  <c r="X27" i="45" s="1"/>
  <c r="W27" i="45"/>
  <c r="X267" i="51"/>
  <c r="AM267" i="51"/>
  <c r="AD243" i="51"/>
  <c r="X243" i="51" s="1"/>
  <c r="X242" i="51"/>
  <c r="X149" i="49"/>
  <c r="AD229" i="51"/>
  <c r="X114" i="49"/>
  <c r="AD220" i="51"/>
  <c r="X150" i="49"/>
  <c r="AD231" i="51"/>
  <c r="AD221" i="51"/>
  <c r="X221" i="51" s="1"/>
  <c r="AD228" i="51"/>
  <c r="X228" i="51" s="1"/>
  <c r="X227" i="51"/>
  <c r="X146" i="49"/>
  <c r="AD167" i="51"/>
  <c r="AD168" i="51" s="1"/>
  <c r="X135" i="51"/>
  <c r="X136" i="51"/>
  <c r="X119" i="51"/>
  <c r="X120" i="51"/>
  <c r="X139" i="51"/>
  <c r="X140" i="51"/>
  <c r="X121" i="51"/>
  <c r="X122" i="51"/>
  <c r="X145" i="49"/>
  <c r="AD165" i="51"/>
  <c r="AD166" i="51" s="1"/>
  <c r="X181" i="49"/>
  <c r="AD177" i="51"/>
  <c r="AD178" i="51" s="1"/>
  <c r="X125" i="51"/>
  <c r="AD126" i="51"/>
  <c r="X126" i="51" s="1"/>
  <c r="X123" i="51"/>
  <c r="X124" i="51"/>
  <c r="X137" i="51"/>
  <c r="X138" i="51"/>
  <c r="X156" i="49"/>
  <c r="AD67" i="51"/>
  <c r="X67" i="51" s="1"/>
  <c r="X124" i="49"/>
  <c r="AD43" i="51"/>
  <c r="X140" i="49"/>
  <c r="X157" i="49"/>
  <c r="AD68" i="51"/>
  <c r="X68" i="51" s="1"/>
  <c r="X177" i="49"/>
  <c r="X176" i="49"/>
  <c r="X127" i="49"/>
  <c r="AD46" i="51"/>
  <c r="X184" i="49"/>
  <c r="AD91" i="51"/>
  <c r="AD92" i="51" s="1"/>
  <c r="X164" i="49"/>
  <c r="AD75" i="51"/>
  <c r="X75" i="51" s="1"/>
  <c r="X135" i="49"/>
  <c r="AD54" i="51"/>
  <c r="X54" i="51" s="1"/>
  <c r="X152" i="49"/>
  <c r="AD57" i="51"/>
  <c r="X161" i="49"/>
  <c r="AD72" i="51"/>
  <c r="X72" i="51" s="1"/>
  <c r="X126" i="49"/>
  <c r="AD45" i="51"/>
  <c r="X134" i="49"/>
  <c r="AD53" i="51"/>
  <c r="X53" i="51" s="1"/>
  <c r="X160" i="49"/>
  <c r="AD71" i="51"/>
  <c r="X71" i="51" s="1"/>
  <c r="X141" i="49"/>
  <c r="X178" i="49"/>
  <c r="X142" i="49"/>
  <c r="X139" i="49"/>
  <c r="AD58" i="51"/>
  <c r="AD59" i="51" s="1"/>
  <c r="X148" i="49"/>
  <c r="AD62" i="51"/>
  <c r="AD63" i="51" s="1"/>
  <c r="X163" i="49"/>
  <c r="AD74" i="51"/>
  <c r="X74" i="51" s="1"/>
  <c r="X123" i="49"/>
  <c r="AD42" i="51"/>
  <c r="X93" i="49"/>
  <c r="X4" i="45"/>
  <c r="AM185" i="51"/>
  <c r="AD161" i="51"/>
  <c r="X161" i="51" s="1"/>
  <c r="X11" i="49"/>
  <c r="X26" i="51"/>
  <c r="X23" i="39"/>
  <c r="X51" i="32"/>
  <c r="AD81" i="49"/>
  <c r="X81" i="49" s="1"/>
  <c r="AM38" i="40"/>
  <c r="X7" i="38"/>
  <c r="AD235" i="51"/>
  <c r="X235" i="51" s="1"/>
  <c r="AM50" i="32"/>
  <c r="X50" i="49"/>
  <c r="X41" i="49"/>
  <c r="X6" i="49"/>
  <c r="X67" i="38"/>
  <c r="AD130" i="51"/>
  <c r="X130" i="51" s="1"/>
  <c r="AD172" i="51"/>
  <c r="X172" i="51" s="1"/>
  <c r="X8" i="38"/>
  <c r="AD11" i="51"/>
  <c r="AM36" i="32"/>
  <c r="AM30" i="32"/>
  <c r="X52" i="49"/>
  <c r="X54" i="32"/>
  <c r="AM30" i="39"/>
  <c r="X17" i="38"/>
  <c r="X22" i="51"/>
  <c r="X7" i="49"/>
  <c r="AM32" i="32"/>
  <c r="X61" i="38"/>
  <c r="X18" i="32"/>
  <c r="X9" i="39"/>
  <c r="AD163" i="51"/>
  <c r="AD164" i="51" s="1"/>
  <c r="AM21" i="51"/>
  <c r="X10" i="39"/>
  <c r="AM10" i="39"/>
  <c r="X67" i="49"/>
  <c r="AM144" i="51"/>
  <c r="X144" i="51"/>
  <c r="AM6" i="32"/>
  <c r="X6" i="51"/>
  <c r="AM6" i="51"/>
  <c r="AM25" i="32"/>
  <c r="X69" i="32"/>
  <c r="AM69" i="32"/>
  <c r="X29" i="51"/>
  <c r="AM29" i="51"/>
  <c r="X41" i="32"/>
  <c r="AM41" i="32"/>
  <c r="AM27" i="32"/>
  <c r="X60" i="32"/>
  <c r="AM60" i="32"/>
  <c r="X55" i="32"/>
  <c r="AM55" i="32"/>
  <c r="X65" i="49"/>
  <c r="AD64" i="49"/>
  <c r="X64" i="49" s="1"/>
  <c r="X146" i="51"/>
  <c r="AM146" i="51"/>
  <c r="AM32" i="39"/>
  <c r="X29" i="32"/>
  <c r="AM29" i="32"/>
  <c r="AD29" i="49"/>
  <c r="X29" i="49" s="1"/>
  <c r="X30" i="49"/>
  <c r="X37" i="32"/>
  <c r="AM37" i="32"/>
  <c r="X20" i="39"/>
  <c r="AM20" i="39"/>
  <c r="AM35" i="39"/>
  <c r="X13" i="45"/>
  <c r="AM13" i="45"/>
  <c r="X6" i="45"/>
  <c r="AM6" i="45"/>
  <c r="X5" i="45"/>
  <c r="AM5" i="45"/>
  <c r="AD12" i="49"/>
  <c r="X12" i="49" s="1"/>
  <c r="X13" i="49"/>
  <c r="AM8" i="51"/>
  <c r="X8" i="51"/>
  <c r="AM22" i="32"/>
  <c r="X17" i="39"/>
  <c r="AM17" i="39"/>
  <c r="X147" i="51"/>
  <c r="AM147" i="51"/>
  <c r="X32" i="38"/>
  <c r="X58" i="32"/>
  <c r="AM58" i="32"/>
  <c r="X61" i="32"/>
  <c r="AM34" i="39"/>
  <c r="X31" i="32"/>
  <c r="AM31" i="32"/>
  <c r="X99" i="51"/>
  <c r="AM99" i="51"/>
  <c r="X53" i="38"/>
  <c r="X5" i="51"/>
  <c r="AM5" i="51"/>
  <c r="AM30" i="51"/>
  <c r="X30" i="51"/>
  <c r="X17" i="51"/>
  <c r="AM17" i="51"/>
  <c r="X7" i="45"/>
  <c r="AM7" i="45"/>
  <c r="X256" i="51"/>
  <c r="AM256" i="51"/>
  <c r="X11" i="45"/>
  <c r="AM11" i="45"/>
  <c r="AD70" i="49"/>
  <c r="X70" i="49" s="1"/>
  <c r="X71" i="49"/>
  <c r="X44" i="32"/>
  <c r="AM44" i="32"/>
  <c r="X39" i="32"/>
  <c r="AM39" i="32"/>
  <c r="AM261" i="51"/>
  <c r="X261" i="51"/>
  <c r="X67" i="32"/>
  <c r="AM67" i="32"/>
  <c r="X68" i="32"/>
  <c r="AM68" i="32"/>
  <c r="AM26" i="39"/>
  <c r="X7" i="51"/>
  <c r="AM7" i="51"/>
  <c r="X63" i="32"/>
  <c r="AM63" i="32"/>
  <c r="X8" i="39"/>
  <c r="AM8" i="39"/>
  <c r="X47" i="32"/>
  <c r="AD48" i="32"/>
  <c r="AM47" i="32"/>
  <c r="X40" i="32"/>
  <c r="AM40" i="32"/>
  <c r="AM16" i="32"/>
  <c r="AM20" i="32"/>
  <c r="X65" i="32"/>
  <c r="AM65" i="32"/>
  <c r="AM22" i="39"/>
  <c r="X43" i="32"/>
  <c r="AM43" i="32"/>
  <c r="X62" i="49"/>
  <c r="X105" i="51"/>
  <c r="AM105" i="51"/>
  <c r="X196" i="51"/>
  <c r="AM196" i="51"/>
  <c r="X58" i="49"/>
  <c r="AD57" i="49"/>
  <c r="X57" i="49" s="1"/>
  <c r="X15" i="39"/>
  <c r="AM15" i="39"/>
  <c r="X194" i="51"/>
  <c r="AM194" i="51"/>
  <c r="AD217" i="51"/>
  <c r="AD18" i="49"/>
  <c r="X18" i="49" s="1"/>
  <c r="X19" i="49"/>
  <c r="X103" i="51"/>
  <c r="AM103" i="51"/>
  <c r="AM254" i="51"/>
  <c r="X254" i="51"/>
  <c r="X22" i="49"/>
  <c r="X85" i="49"/>
  <c r="AD84" i="49"/>
  <c r="X84" i="49" s="1"/>
  <c r="X4" i="38"/>
  <c r="X4" i="32"/>
  <c r="X35" i="49"/>
  <c r="X57" i="32"/>
  <c r="AM57" i="32"/>
  <c r="X26" i="49"/>
  <c r="AM33" i="39"/>
  <c r="AM255" i="51"/>
  <c r="X255" i="51"/>
  <c r="X10" i="49"/>
  <c r="X13" i="39"/>
  <c r="AM13" i="39"/>
  <c r="X63" i="49"/>
  <c r="X12" i="39"/>
  <c r="AM12" i="39"/>
  <c r="X53" i="32"/>
  <c r="AM53" i="32"/>
  <c r="AM23" i="32"/>
  <c r="X37" i="38"/>
  <c r="AD88" i="49"/>
  <c r="X88" i="49" s="1"/>
  <c r="X89" i="49"/>
  <c r="AD42" i="49"/>
  <c r="X42" i="49" s="1"/>
  <c r="X43" i="49"/>
  <c r="X53" i="49"/>
  <c r="AM24" i="39"/>
  <c r="AM10" i="32"/>
  <c r="X71" i="38"/>
  <c r="AM25" i="39"/>
  <c r="X7" i="32"/>
  <c r="X11" i="32" s="1"/>
  <c r="X39" i="38"/>
  <c r="X13" i="32"/>
  <c r="X14" i="32" s="1"/>
  <c r="X56" i="38"/>
  <c r="X102" i="49"/>
  <c r="X69" i="38"/>
  <c r="X65" i="38"/>
  <c r="X59" i="38"/>
  <c r="X66" i="32"/>
  <c r="AM66" i="32"/>
  <c r="X87" i="49"/>
  <c r="X24" i="49"/>
  <c r="X14" i="45"/>
  <c r="AM14" i="45"/>
  <c r="AM259" i="51"/>
  <c r="X259" i="51"/>
  <c r="X96" i="51"/>
  <c r="AM96" i="51"/>
  <c r="X9" i="51"/>
  <c r="AM9" i="51"/>
  <c r="X42" i="32"/>
  <c r="AM42" i="32"/>
  <c r="X9" i="45"/>
  <c r="AM9" i="45"/>
  <c r="X49" i="32"/>
  <c r="AM49" i="32"/>
  <c r="X31" i="39"/>
  <c r="AM31" i="39"/>
  <c r="X39" i="49"/>
  <c r="AD38" i="49"/>
  <c r="X38" i="49" s="1"/>
  <c r="X95" i="49"/>
  <c r="X72" i="32"/>
  <c r="AD73" i="32"/>
  <c r="AM72" i="32"/>
  <c r="X100" i="51"/>
  <c r="AM100" i="51"/>
  <c r="AM27" i="51"/>
  <c r="X27" i="51"/>
  <c r="AD197" i="51"/>
  <c r="AM260" i="51"/>
  <c r="X260" i="51"/>
  <c r="AM17" i="32"/>
  <c r="AD90" i="49"/>
  <c r="X90" i="49" s="1"/>
  <c r="X91" i="49"/>
  <c r="X6" i="39"/>
  <c r="AM6" i="39"/>
  <c r="X72" i="38"/>
  <c r="X64" i="38"/>
  <c r="X28" i="32"/>
  <c r="AM28" i="32"/>
  <c r="X56" i="32"/>
  <c r="AM56" i="32"/>
  <c r="X19" i="32"/>
  <c r="AD238" i="51"/>
  <c r="X238" i="51" s="1"/>
  <c r="X101" i="49"/>
  <c r="X96" i="49"/>
  <c r="X24" i="32"/>
  <c r="X21" i="32"/>
  <c r="AD175" i="51"/>
  <c r="AD176" i="51" s="1"/>
  <c r="X100" i="49"/>
  <c r="AD133" i="51"/>
  <c r="AD134" i="51" s="1"/>
  <c r="AD216" i="51" l="1"/>
  <c r="X9" i="32"/>
  <c r="X5" i="32"/>
  <c r="AM48" i="32"/>
  <c r="AM59" i="32"/>
  <c r="AN59" i="32"/>
  <c r="AD38" i="32"/>
  <c r="X38" i="32" s="1"/>
  <c r="AD35" i="32"/>
  <c r="AM73" i="32"/>
  <c r="AN73" i="32"/>
  <c r="X82" i="49"/>
  <c r="AD8" i="32"/>
  <c r="X8" i="32" s="1"/>
  <c r="X12" i="32" s="1"/>
  <c r="AM104" i="51"/>
  <c r="W31" i="45"/>
  <c r="AD31" i="45"/>
  <c r="X21" i="51"/>
  <c r="X36" i="32"/>
  <c r="AD28" i="45"/>
  <c r="X28" i="45" s="1"/>
  <c r="W28" i="45"/>
  <c r="AD30" i="45"/>
  <c r="X30" i="45" s="1"/>
  <c r="W30" i="45"/>
  <c r="AD26" i="45"/>
  <c r="W26" i="45"/>
  <c r="X73" i="32"/>
  <c r="X50" i="32"/>
  <c r="X185" i="51"/>
  <c r="X46" i="51"/>
  <c r="AD222" i="51"/>
  <c r="X222" i="51" s="1"/>
  <c r="X117" i="49"/>
  <c r="AD264" i="51"/>
  <c r="AD230" i="51"/>
  <c r="X230" i="51" s="1"/>
  <c r="X229" i="51"/>
  <c r="X187" i="49"/>
  <c r="AD248" i="51"/>
  <c r="X185" i="49"/>
  <c r="AD244" i="51"/>
  <c r="AD232" i="51"/>
  <c r="X232" i="51" s="1"/>
  <c r="X231" i="51"/>
  <c r="X220" i="51"/>
  <c r="X186" i="49"/>
  <c r="AD246" i="51"/>
  <c r="X32" i="32"/>
  <c r="X45" i="51"/>
  <c r="X175" i="51"/>
  <c r="X176" i="51"/>
  <c r="X38" i="40"/>
  <c r="X163" i="51"/>
  <c r="X164" i="51"/>
  <c r="AM4" i="45"/>
  <c r="AM16" i="51"/>
  <c r="X165" i="51"/>
  <c r="X166" i="51"/>
  <c r="X16" i="51"/>
  <c r="X167" i="51"/>
  <c r="X168" i="51"/>
  <c r="X177" i="51"/>
  <c r="X178" i="51"/>
  <c r="X133" i="51"/>
  <c r="X134" i="51"/>
  <c r="X182" i="49"/>
  <c r="AD179" i="51"/>
  <c r="AD180" i="51" s="1"/>
  <c r="X175" i="49"/>
  <c r="AD87" i="51"/>
  <c r="AD88" i="51" s="1"/>
  <c r="X122" i="49"/>
  <c r="AD41" i="51"/>
  <c r="X167" i="49"/>
  <c r="AD78" i="51"/>
  <c r="X78" i="51" s="1"/>
  <c r="X42" i="51"/>
  <c r="AA126" i="51"/>
  <c r="AE126" i="51"/>
  <c r="X162" i="49"/>
  <c r="AD73" i="51"/>
  <c r="X73" i="51" s="1"/>
  <c r="X189" i="49"/>
  <c r="AD85" i="51"/>
  <c r="AD86" i="51" s="1"/>
  <c r="X125" i="49"/>
  <c r="AD44" i="51"/>
  <c r="X159" i="49"/>
  <c r="AD70" i="51"/>
  <c r="X70" i="51" s="1"/>
  <c r="X63" i="51"/>
  <c r="X62" i="51"/>
  <c r="X43" i="51"/>
  <c r="X168" i="49"/>
  <c r="AD79" i="51"/>
  <c r="X79" i="51" s="1"/>
  <c r="X25" i="49"/>
  <c r="X144" i="49"/>
  <c r="AD60" i="51"/>
  <c r="X57" i="51"/>
  <c r="X180" i="49"/>
  <c r="AD89" i="51"/>
  <c r="AD90" i="51" s="1"/>
  <c r="X136" i="49"/>
  <c r="AD55" i="51"/>
  <c r="X55" i="51" s="1"/>
  <c r="X59" i="51"/>
  <c r="X58" i="51"/>
  <c r="X92" i="51"/>
  <c r="X91" i="51"/>
  <c r="AM91" i="51"/>
  <c r="AM92" i="51" s="1"/>
  <c r="AM9" i="39"/>
  <c r="AM54" i="32"/>
  <c r="AM23" i="39"/>
  <c r="X30" i="32"/>
  <c r="AM22" i="51"/>
  <c r="X25" i="51"/>
  <c r="AM18" i="32"/>
  <c r="X106" i="51"/>
  <c r="AM106" i="51"/>
  <c r="X30" i="39"/>
  <c r="AM26" i="51"/>
  <c r="X4" i="51"/>
  <c r="X104" i="51"/>
  <c r="X34" i="38"/>
  <c r="AM4" i="51"/>
  <c r="AM51" i="32"/>
  <c r="AD9" i="49"/>
  <c r="X9" i="49" s="1"/>
  <c r="AM24" i="32"/>
  <c r="X186" i="51"/>
  <c r="AM186" i="51"/>
  <c r="X27" i="49"/>
  <c r="X11" i="51"/>
  <c r="AM11" i="51"/>
  <c r="X19" i="38"/>
  <c r="X29" i="39"/>
  <c r="AM29" i="39"/>
  <c r="X33" i="32"/>
  <c r="AM33" i="32"/>
  <c r="X187" i="51"/>
  <c r="AM187" i="51"/>
  <c r="X15" i="49"/>
  <c r="X28" i="49"/>
  <c r="X21" i="49"/>
  <c r="X102" i="51"/>
  <c r="AM102" i="51"/>
  <c r="X188" i="51"/>
  <c r="AM188" i="51"/>
  <c r="AD71" i="32"/>
  <c r="AM71" i="32" s="1"/>
  <c r="X70" i="32"/>
  <c r="X71" i="32" s="1"/>
  <c r="AM70" i="32"/>
  <c r="AM4" i="32"/>
  <c r="AN5" i="32" s="1"/>
  <c r="AD9" i="32"/>
  <c r="AD5" i="32"/>
  <c r="AM257" i="51"/>
  <c r="X257" i="51"/>
  <c r="X195" i="51"/>
  <c r="AM195" i="51"/>
  <c r="X28" i="51"/>
  <c r="AM28" i="51"/>
  <c r="X56" i="49"/>
  <c r="X37" i="49"/>
  <c r="AD36" i="49"/>
  <c r="X36" i="49" s="1"/>
  <c r="AM19" i="32"/>
  <c r="AD14" i="32"/>
  <c r="AM13" i="32"/>
  <c r="AM145" i="51"/>
  <c r="X145" i="51"/>
  <c r="X5" i="39"/>
  <c r="AM5" i="39"/>
  <c r="X73" i="49"/>
  <c r="X40" i="40"/>
  <c r="AM40" i="40"/>
  <c r="X197" i="51"/>
  <c r="AM197" i="51"/>
  <c r="AD94" i="49"/>
  <c r="X94" i="49" s="1"/>
  <c r="X216" i="51"/>
  <c r="AM216" i="51"/>
  <c r="X45" i="32"/>
  <c r="AM45" i="32"/>
  <c r="AM148" i="51"/>
  <c r="X148" i="51"/>
  <c r="X46" i="32"/>
  <c r="AM46" i="32"/>
  <c r="X217" i="51"/>
  <c r="AM217" i="51"/>
  <c r="X52" i="32"/>
  <c r="AM52" i="32"/>
  <c r="AD61" i="49"/>
  <c r="X61" i="49" s="1"/>
  <c r="X37" i="40"/>
  <c r="AM37" i="40"/>
  <c r="X14" i="38"/>
  <c r="X75" i="49"/>
  <c r="AD74" i="49"/>
  <c r="X74" i="49" s="1"/>
  <c r="X39" i="40"/>
  <c r="AM39" i="40"/>
  <c r="AM21" i="39"/>
  <c r="X64" i="32"/>
  <c r="AM64" i="32"/>
  <c r="X4" i="49"/>
  <c r="X149" i="51"/>
  <c r="AM149" i="51"/>
  <c r="X23" i="49"/>
  <c r="AM10" i="45"/>
  <c r="X59" i="32"/>
  <c r="X34" i="32"/>
  <c r="X35" i="32" s="1"/>
  <c r="AM34" i="32"/>
  <c r="AM26" i="32"/>
  <c r="AD11" i="32"/>
  <c r="AM11" i="32" s="1"/>
  <c r="AM7" i="32"/>
  <c r="X8" i="45"/>
  <c r="AM8" i="45"/>
  <c r="AM15" i="32"/>
  <c r="X152" i="51"/>
  <c r="AM152" i="51"/>
  <c r="AD32" i="49"/>
  <c r="X32" i="49" s="1"/>
  <c r="X33" i="49"/>
  <c r="X14" i="39"/>
  <c r="AM14" i="39"/>
  <c r="X48" i="32"/>
  <c r="X63" i="38"/>
  <c r="AM21" i="32"/>
  <c r="AM8" i="32" l="1"/>
  <c r="AD12" i="32"/>
  <c r="AM12" i="32" s="1"/>
  <c r="AM38" i="32"/>
  <c r="AM5" i="32"/>
  <c r="AM25" i="51"/>
  <c r="W25" i="45"/>
  <c r="W23" i="45" s="1"/>
  <c r="AD25" i="45"/>
  <c r="AD23" i="45" s="1"/>
  <c r="X26" i="45"/>
  <c r="X31" i="45"/>
  <c r="X264" i="51"/>
  <c r="AM264" i="51"/>
  <c r="AD61" i="51"/>
  <c r="X61" i="51" s="1"/>
  <c r="AD247" i="51"/>
  <c r="X247" i="51" s="1"/>
  <c r="X246" i="51"/>
  <c r="AD245" i="51"/>
  <c r="X245" i="51" s="1"/>
  <c r="X244" i="51"/>
  <c r="AD249" i="51"/>
  <c r="X249" i="51" s="1"/>
  <c r="X248" i="51"/>
  <c r="X179" i="51"/>
  <c r="X180" i="51"/>
  <c r="X90" i="51"/>
  <c r="X89" i="51"/>
  <c r="AM89" i="51"/>
  <c r="AM90" i="51" s="1"/>
  <c r="X60" i="51"/>
  <c r="X41" i="51"/>
  <c r="X44" i="51"/>
  <c r="X88" i="51"/>
  <c r="X87" i="51"/>
  <c r="AM87" i="51"/>
  <c r="AM88" i="51" s="1"/>
  <c r="X86" i="51"/>
  <c r="X85" i="51"/>
  <c r="AM85" i="51"/>
  <c r="X48" i="49"/>
  <c r="AM35" i="32"/>
  <c r="X7" i="39"/>
  <c r="AM7" i="39"/>
  <c r="AM14" i="32"/>
  <c r="X4" i="39"/>
  <c r="AM4" i="39"/>
  <c r="AM101" i="51"/>
  <c r="X101" i="51"/>
  <c r="AM9" i="32"/>
  <c r="X8" i="49"/>
  <c r="AD5" i="49"/>
  <c r="X5" i="49" s="1"/>
  <c r="X25" i="45" l="1"/>
  <c r="X23" i="45" s="1"/>
  <c r="AM86" i="51"/>
  <c r="X98" i="49"/>
  <c r="X11" i="39"/>
  <c r="AM11" i="39"/>
  <c r="X16" i="39" l="1"/>
  <c r="AM16" i="39"/>
  <c r="AO210" i="51" l="1"/>
  <c r="AO211" i="51"/>
  <c r="AN203" i="51" l="1"/>
  <c r="AO203" i="51"/>
  <c r="AN204" i="51"/>
  <c r="AO204" i="51"/>
  <c r="AE14" i="51"/>
  <c r="AN210" i="51"/>
  <c r="AE15" i="51"/>
  <c r="AN211" i="51"/>
  <c r="AO205" i="51"/>
  <c r="AO209" i="51"/>
  <c r="AN15" i="51" l="1"/>
  <c r="AO15" i="51"/>
  <c r="AN14" i="51"/>
  <c r="AO14" i="51"/>
  <c r="AN206" i="51"/>
  <c r="AO206" i="51"/>
  <c r="AN202" i="51"/>
  <c r="AO202" i="51"/>
  <c r="AE207" i="51"/>
  <c r="AN205" i="51"/>
  <c r="AE13" i="51"/>
  <c r="AN209" i="51"/>
  <c r="AN13" i="51" l="1"/>
  <c r="AO13" i="51"/>
  <c r="AN207" i="51"/>
  <c r="AO207" i="51"/>
  <c r="AN32" i="51" l="1"/>
  <c r="AO32" i="51"/>
  <c r="AN31" i="51" l="1"/>
  <c r="AO31" i="51"/>
  <c r="AE160" i="51" l="1"/>
  <c r="AE50" i="51"/>
  <c r="AE49" i="51"/>
  <c r="AE115" i="51"/>
  <c r="AE82" i="51"/>
  <c r="AE131" i="51"/>
  <c r="AN24" i="32" l="1"/>
  <c r="AN21" i="32" l="1"/>
  <c r="AN23" i="32"/>
  <c r="AE48" i="32" l="1"/>
  <c r="AN25" i="32"/>
  <c r="AN19" i="32"/>
  <c r="AN51" i="32"/>
  <c r="AN46" i="32"/>
  <c r="AN42" i="32"/>
  <c r="AN32" i="32"/>
  <c r="AN28" i="32"/>
  <c r="AN50" i="32"/>
  <c r="AN45" i="32"/>
  <c r="AN41" i="32"/>
  <c r="AN31" i="32"/>
  <c r="AN27" i="32"/>
  <c r="AN17" i="32"/>
  <c r="AE14" i="32"/>
  <c r="AN16" i="32"/>
  <c r="AN29" i="32" l="1"/>
  <c r="AN39" i="32"/>
  <c r="AN43" i="32"/>
  <c r="AN47" i="32"/>
  <c r="AN48" i="32" s="1"/>
  <c r="AN13" i="32"/>
  <c r="AN14" i="32" s="1"/>
  <c r="AE9" i="32"/>
  <c r="AN18" i="32"/>
  <c r="AN7" i="32"/>
  <c r="AN9" i="32" l="1"/>
  <c r="AE12" i="32"/>
  <c r="AN12" i="32" s="1"/>
  <c r="AN8" i="32"/>
  <c r="AE11" i="32"/>
  <c r="AN11" i="32" s="1"/>
  <c r="AN252" i="51" l="1"/>
  <c r="AE35" i="32" l="1"/>
  <c r="AN33" i="32"/>
  <c r="AN5" i="39" l="1"/>
  <c r="AN34" i="32"/>
  <c r="AN35" i="32" s="1"/>
  <c r="AN37" i="32" l="1"/>
  <c r="AE38" i="32"/>
  <c r="AN38" i="32" s="1"/>
  <c r="AN20" i="32" l="1"/>
  <c r="AN4" i="39"/>
  <c r="AN98" i="51" l="1"/>
  <c r="AE35" i="51" l="1"/>
  <c r="AE38" i="51" s="1"/>
  <c r="AN97" i="51"/>
  <c r="AE172" i="51" l="1"/>
  <c r="AE79" i="51"/>
  <c r="AA173" i="51" l="1"/>
  <c r="AA83" i="51"/>
  <c r="AJ252" i="51" l="1"/>
  <c r="AA82" i="51" l="1"/>
  <c r="AA131" i="51"/>
  <c r="AA115" i="51" l="1"/>
  <c r="AA49" i="51"/>
  <c r="AA111" i="51"/>
  <c r="AA110" i="51"/>
  <c r="AA156" i="51" l="1"/>
  <c r="AA37" i="51"/>
  <c r="AA109" i="51"/>
  <c r="AA36" i="51"/>
  <c r="AJ98" i="51" l="1"/>
  <c r="AJ97" i="51" l="1"/>
  <c r="AA67" i="51" l="1"/>
  <c r="AA129" i="51"/>
  <c r="AA160" i="51"/>
  <c r="AA50" i="51"/>
  <c r="AA35" i="51" l="1"/>
  <c r="AA38" i="51" l="1"/>
  <c r="V11" i="51" l="1"/>
  <c r="V10" i="51" s="1"/>
  <c r="V11" i="32" l="1"/>
  <c r="V12" i="32" l="1"/>
  <c r="AK153" i="51" l="1"/>
  <c r="AL153" i="51"/>
  <c r="AB12" i="51" l="1"/>
  <c r="AK151" i="51"/>
  <c r="AL151" i="51"/>
  <c r="AL12" i="51" l="1"/>
  <c r="AK12" i="51"/>
  <c r="AB10" i="51"/>
  <c r="AL10" i="51" l="1"/>
  <c r="AK10" i="51"/>
  <c r="AB67" i="51" l="1"/>
  <c r="AB129" i="51"/>
  <c r="AB35" i="51"/>
  <c r="AB111" i="51"/>
  <c r="AB110" i="51"/>
  <c r="AB109" i="51" l="1"/>
  <c r="AB36" i="51"/>
  <c r="AB160" i="51"/>
  <c r="AB50" i="51"/>
  <c r="AB156" i="51"/>
  <c r="AB37" i="51"/>
  <c r="AB49" i="51"/>
  <c r="AB115" i="51"/>
  <c r="AB38" i="51" l="1"/>
  <c r="AL98" i="51" l="1"/>
  <c r="AK98" i="51"/>
  <c r="AL97" i="51" l="1"/>
  <c r="AK97" i="51"/>
  <c r="AB82" i="51" l="1"/>
  <c r="AB131" i="51"/>
  <c r="AK252" i="51" l="1"/>
  <c r="AL252" i="51"/>
  <c r="X49" i="45" l="1"/>
  <c r="X18" i="45"/>
  <c r="AD109" i="51" l="1"/>
  <c r="AD36" i="51"/>
  <c r="X36" i="51" s="1"/>
  <c r="X107" i="49"/>
  <c r="X119" i="49"/>
  <c r="AD35" i="51"/>
  <c r="AD82" i="51"/>
  <c r="X82" i="51" s="1"/>
  <c r="X171" i="49"/>
  <c r="AD131" i="51"/>
  <c r="X131" i="51" s="1"/>
  <c r="X98" i="51"/>
  <c r="AM98" i="51"/>
  <c r="AD110" i="51"/>
  <c r="X110" i="51" s="1"/>
  <c r="X108" i="49"/>
  <c r="AD83" i="51"/>
  <c r="X83" i="51" s="1"/>
  <c r="AD173" i="51"/>
  <c r="X173" i="51" s="1"/>
  <c r="X172" i="49"/>
  <c r="AD111" i="51"/>
  <c r="X111" i="51" s="1"/>
  <c r="X109" i="49"/>
  <c r="AD49" i="51"/>
  <c r="X49" i="51" s="1"/>
  <c r="X130" i="49"/>
  <c r="AD115" i="51"/>
  <c r="X115" i="51" s="1"/>
  <c r="AM151" i="51"/>
  <c r="AD12" i="51"/>
  <c r="X151" i="51"/>
  <c r="X153" i="51"/>
  <c r="AM153" i="51"/>
  <c r="X111" i="49"/>
  <c r="AD156" i="51"/>
  <c r="X156" i="51" s="1"/>
  <c r="AD37" i="51"/>
  <c r="X37" i="51" s="1"/>
  <c r="AD160" i="51"/>
  <c r="X160" i="51" s="1"/>
  <c r="X131" i="49"/>
  <c r="AD50" i="51"/>
  <c r="X50" i="51" s="1"/>
  <c r="AM97" i="51"/>
  <c r="X97" i="51"/>
  <c r="AM252" i="51"/>
  <c r="X252" i="51"/>
  <c r="AM12" i="51" l="1"/>
  <c r="AD10" i="51"/>
  <c r="X12" i="51"/>
  <c r="AD38" i="51"/>
  <c r="X38" i="51" s="1"/>
  <c r="X35" i="51"/>
  <c r="X109" i="51"/>
  <c r="X10" i="51" l="1"/>
  <c r="AM10" i="51"/>
  <c r="X76" i="38" l="1"/>
  <c r="X75" i="38" l="1"/>
  <c r="X41" i="38"/>
  <c r="X46" i="38"/>
  <c r="X40" i="38" l="1"/>
  <c r="X44" i="38"/>
  <c r="X48" i="38" l="1"/>
  <c r="X47" i="38" l="1"/>
  <c r="AF131" i="51" l="1"/>
  <c r="AF82" i="51"/>
  <c r="AO252" i="51" l="1"/>
  <c r="AF14" i="48" l="1"/>
  <c r="AO6" i="32" l="1"/>
  <c r="AO9" i="45" l="1"/>
  <c r="AO12" i="45"/>
  <c r="AO11" i="45"/>
  <c r="AO10" i="45"/>
  <c r="AF5" i="32"/>
  <c r="AO4" i="32"/>
  <c r="AO5" i="32" s="1"/>
  <c r="AO35" i="39"/>
  <c r="AO33" i="32"/>
  <c r="AF35" i="32" l="1"/>
  <c r="AO34" i="32"/>
  <c r="AO35" i="32" s="1"/>
  <c r="AO4" i="45" l="1"/>
  <c r="AF110" i="51" l="1"/>
  <c r="AO23" i="32" l="1"/>
  <c r="AF111" i="51"/>
  <c r="AF109" i="51" l="1"/>
  <c r="AF36" i="51"/>
  <c r="AF156" i="51" l="1"/>
  <c r="AF37" i="51"/>
  <c r="AO5" i="39"/>
  <c r="AO36" i="32" l="1"/>
  <c r="AO184" i="51" l="1"/>
  <c r="AO37" i="32" l="1"/>
  <c r="AF38" i="32"/>
  <c r="AO38" i="32" s="1"/>
  <c r="AO254" i="51" l="1"/>
  <c r="AO100" i="51"/>
  <c r="AO99" i="51"/>
  <c r="AF81" i="49"/>
  <c r="AF236" i="51" l="1"/>
  <c r="AF71" i="51"/>
  <c r="AF74" i="51"/>
  <c r="AF239" i="51"/>
  <c r="AF240" i="51"/>
  <c r="AF75" i="51"/>
  <c r="AF55" i="51"/>
  <c r="AF161" i="51"/>
  <c r="AF216" i="51"/>
  <c r="AO216" i="51" s="1"/>
  <c r="AO185" i="51"/>
  <c r="AF114" i="51"/>
  <c r="AF42" i="51"/>
  <c r="AF55" i="45"/>
  <c r="AO56" i="45"/>
  <c r="AO4" i="51"/>
  <c r="AF238" i="51" l="1"/>
  <c r="AF73" i="51"/>
  <c r="AF46" i="51"/>
  <c r="AF267" i="51"/>
  <c r="AO267" i="51" s="1"/>
  <c r="AO33" i="39"/>
  <c r="AO198" i="51"/>
  <c r="AO5" i="45"/>
  <c r="AF57" i="51"/>
  <c r="AO13" i="45"/>
  <c r="AF264" i="51"/>
  <c r="AO264" i="51" s="1"/>
  <c r="AO31" i="39"/>
  <c r="AO6" i="45"/>
  <c r="AO32" i="39"/>
  <c r="AO14" i="45"/>
  <c r="AO199" i="51"/>
  <c r="AO8" i="45"/>
  <c r="AO30" i="39" l="1"/>
  <c r="AF61" i="49"/>
  <c r="AO5" i="51"/>
  <c r="AO7" i="51"/>
  <c r="AO9" i="51"/>
  <c r="AO34" i="39"/>
  <c r="AO44" i="32"/>
  <c r="AO27" i="51"/>
  <c r="AO22" i="32"/>
  <c r="AF90" i="49"/>
  <c r="AF121" i="51"/>
  <c r="AF122" i="51" s="1"/>
  <c r="AO8" i="51"/>
  <c r="AO19" i="32"/>
  <c r="AO152" i="51"/>
  <c r="AO60" i="32"/>
  <c r="AO88" i="45"/>
  <c r="AO196" i="51"/>
  <c r="AF38" i="49"/>
  <c r="AO16" i="51"/>
  <c r="AO83" i="45"/>
  <c r="AF30" i="45"/>
  <c r="AO10" i="39"/>
  <c r="AO65" i="32"/>
  <c r="AO105" i="51"/>
  <c r="AO256" i="51"/>
  <c r="AF14" i="32"/>
  <c r="AO17" i="32"/>
  <c r="AF123" i="51"/>
  <c r="AF124" i="51" s="1"/>
  <c r="AO22" i="39"/>
  <c r="AO30" i="32"/>
  <c r="AO41" i="32"/>
  <c r="AO63" i="32"/>
  <c r="AO22" i="51"/>
  <c r="AO18" i="32"/>
  <c r="AO15" i="39"/>
  <c r="AF135" i="51"/>
  <c r="AF136" i="51" s="1"/>
  <c r="AO9" i="39"/>
  <c r="AO257" i="51"/>
  <c r="AO255" i="51"/>
  <c r="AO147" i="51"/>
  <c r="AO69" i="32"/>
  <c r="AO29" i="51"/>
  <c r="AF137" i="51"/>
  <c r="AF138" i="51" s="1"/>
  <c r="AO25" i="32"/>
  <c r="AO28" i="32"/>
  <c r="AO55" i="32"/>
  <c r="AO42" i="32"/>
  <c r="AF64" i="49"/>
  <c r="AO153" i="51"/>
  <c r="AF246" i="51"/>
  <c r="AF247" i="51" s="1"/>
  <c r="AO40" i="32"/>
  <c r="AO186" i="51"/>
  <c r="AO17" i="51"/>
  <c r="AF27" i="45"/>
  <c r="AO20" i="32"/>
  <c r="AO32" i="32"/>
  <c r="AO261" i="51"/>
  <c r="AO26" i="51"/>
  <c r="AO30" i="51"/>
  <c r="AO54" i="32"/>
  <c r="AO148" i="51"/>
  <c r="AF31" i="45"/>
  <c r="AO190" i="51"/>
  <c r="AF29" i="45"/>
  <c r="AO191" i="51"/>
  <c r="AO189" i="51"/>
  <c r="AO26" i="32"/>
  <c r="AO27" i="32"/>
  <c r="AO84" i="45"/>
  <c r="AO45" i="32"/>
  <c r="AO46" i="32"/>
  <c r="AF28" i="45"/>
  <c r="AO49" i="32"/>
  <c r="AO8" i="39"/>
  <c r="AO31" i="32"/>
  <c r="AF231" i="51"/>
  <c r="AF232" i="51" s="1"/>
  <c r="AO67" i="32"/>
  <c r="AO6" i="51"/>
  <c r="AF18" i="49"/>
  <c r="AO103" i="51"/>
  <c r="AO6" i="39"/>
  <c r="AO145" i="51"/>
  <c r="AO146" i="51"/>
  <c r="AF57" i="49"/>
  <c r="AO101" i="51"/>
  <c r="AO102" i="51"/>
  <c r="AO89" i="45"/>
  <c r="AF5" i="49"/>
  <c r="AO96" i="51"/>
  <c r="AO57" i="32"/>
  <c r="AO16" i="32"/>
  <c r="AO90" i="45"/>
  <c r="AO144" i="51"/>
  <c r="AO195" i="51"/>
  <c r="AO106" i="51"/>
  <c r="AO50" i="32"/>
  <c r="AO7" i="45"/>
  <c r="AO24" i="32"/>
  <c r="AO149" i="51"/>
  <c r="AO51" i="32" l="1"/>
  <c r="AO85" i="45"/>
  <c r="AO68" i="32"/>
  <c r="AF12" i="49"/>
  <c r="AF225" i="51"/>
  <c r="AF45" i="51"/>
  <c r="AO47" i="32"/>
  <c r="AO48" i="32" s="1"/>
  <c r="AF48" i="32"/>
  <c r="AF29" i="49"/>
  <c r="AF244" i="51"/>
  <c r="AF245" i="51" s="1"/>
  <c r="AF188" i="51"/>
  <c r="AO188" i="51" s="1"/>
  <c r="AO259" i="51"/>
  <c r="AO13" i="32"/>
  <c r="AO14" i="32" s="1"/>
  <c r="AF9" i="32"/>
  <c r="AO193" i="51"/>
  <c r="AF95" i="45"/>
  <c r="AF59" i="32"/>
  <c r="AO58" i="32"/>
  <c r="AO59" i="32" s="1"/>
  <c r="AO43" i="32"/>
  <c r="AF167" i="51"/>
  <c r="AF168" i="51" s="1"/>
  <c r="AF117" i="51"/>
  <c r="AF54" i="51"/>
  <c r="AO70" i="32"/>
  <c r="AF71" i="32"/>
  <c r="AO71" i="32" s="1"/>
  <c r="AF58" i="51"/>
  <c r="AF59" i="51" s="1"/>
  <c r="AF119" i="51"/>
  <c r="AF120" i="51" s="1"/>
  <c r="AF197" i="51"/>
  <c r="AO197" i="51" s="1"/>
  <c r="AO260" i="51"/>
  <c r="AO13" i="39"/>
  <c r="AO14" i="39"/>
  <c r="AF83" i="51"/>
  <c r="AF173" i="51"/>
  <c r="AF104" i="45"/>
  <c r="AF84" i="49"/>
  <c r="AF171" i="51"/>
  <c r="AF68" i="51"/>
  <c r="AO56" i="32"/>
  <c r="AF139" i="51"/>
  <c r="AF140" i="51" s="1"/>
  <c r="AF165" i="51"/>
  <c r="AF166" i="51" s="1"/>
  <c r="AF125" i="51"/>
  <c r="AF126" i="51" s="1"/>
  <c r="AO53" i="32"/>
  <c r="AO8" i="32"/>
  <c r="AF12" i="32"/>
  <c r="AO12" i="32" s="1"/>
  <c r="AO66" i="32"/>
  <c r="AF70" i="49"/>
  <c r="AF179" i="51"/>
  <c r="AF180" i="51" s="1"/>
  <c r="AF9" i="49"/>
  <c r="AO7" i="32"/>
  <c r="AF11" i="32"/>
  <c r="AO11" i="32" s="1"/>
  <c r="AO104" i="51"/>
  <c r="AF11" i="51"/>
  <c r="AF32" i="49"/>
  <c r="AF94" i="45" s="1"/>
  <c r="AF10" i="32"/>
  <c r="AO10" i="32" s="1"/>
  <c r="AO15" i="32"/>
  <c r="AO29" i="32"/>
  <c r="AF130" i="51"/>
  <c r="AF78" i="51"/>
  <c r="AF229" i="51"/>
  <c r="AF230" i="51" s="1"/>
  <c r="AO25" i="39"/>
  <c r="AO21" i="32"/>
  <c r="AO11" i="39"/>
  <c r="AO17" i="39"/>
  <c r="AF91" i="51"/>
  <c r="AF242" i="51"/>
  <c r="AF243" i="51" s="1"/>
  <c r="AF60" i="51"/>
  <c r="AF61" i="51" s="1"/>
  <c r="AF163" i="51"/>
  <c r="AF164" i="51" s="1"/>
  <c r="AO12" i="39"/>
  <c r="AF36" i="49"/>
  <c r="AO20" i="39"/>
  <c r="AO23" i="39"/>
  <c r="AF227" i="51"/>
  <c r="AF228" i="51" s="1"/>
  <c r="AF62" i="51"/>
  <c r="AF63" i="51" s="1"/>
  <c r="AO58" i="45"/>
  <c r="AF41" i="51"/>
  <c r="AF220" i="51"/>
  <c r="AO82" i="45"/>
  <c r="AF42" i="49"/>
  <c r="AO98" i="51"/>
  <c r="AF248" i="51"/>
  <c r="AF249" i="51" s="1"/>
  <c r="AO7" i="39"/>
  <c r="AO187" i="51"/>
  <c r="AO21" i="51"/>
  <c r="AO16" i="39"/>
  <c r="AO87" i="45"/>
  <c r="AF177" i="51"/>
  <c r="AF178" i="51" s="1"/>
  <c r="AO28" i="51"/>
  <c r="AO97" i="51"/>
  <c r="AO24" i="39"/>
  <c r="AF94" i="49" l="1"/>
  <c r="AF12" i="51"/>
  <c r="AO12" i="51" s="1"/>
  <c r="AO151" i="51"/>
  <c r="AO4" i="39"/>
  <c r="AF44" i="51"/>
  <c r="AO39" i="32"/>
  <c r="AO64" i="32"/>
  <c r="AF43" i="51"/>
  <c r="AF159" i="51"/>
  <c r="AF70" i="51"/>
  <c r="AF235" i="51"/>
  <c r="AO29" i="39"/>
  <c r="AO26" i="39"/>
  <c r="AO9" i="32"/>
  <c r="AO91" i="51"/>
  <c r="AO92" i="51" s="1"/>
  <c r="AF92" i="51"/>
  <c r="AF93" i="45"/>
  <c r="AF237" i="51"/>
  <c r="AF72" i="51"/>
  <c r="AF116" i="51"/>
  <c r="AF53" i="51"/>
  <c r="AF217" i="51"/>
  <c r="AO217" i="51" s="1"/>
  <c r="AO194" i="51"/>
  <c r="AF67" i="51"/>
  <c r="AF129" i="51"/>
  <c r="AO11" i="51"/>
  <c r="AF74" i="49"/>
  <c r="AF73" i="32"/>
  <c r="AO72" i="32"/>
  <c r="AO73" i="32" s="1"/>
  <c r="AO52" i="32"/>
  <c r="AO57" i="45"/>
  <c r="AF85" i="51"/>
  <c r="AO25" i="51"/>
  <c r="AF10" i="51" l="1"/>
  <c r="AO10" i="51" s="1"/>
  <c r="AF86" i="51"/>
  <c r="AO85" i="51"/>
  <c r="AF89" i="51"/>
  <c r="AF175" i="51"/>
  <c r="AF176" i="51" s="1"/>
  <c r="AF88" i="49"/>
  <c r="AF105" i="45"/>
  <c r="AF103" i="45" s="1"/>
  <c r="AF26" i="45"/>
  <c r="AF25" i="45" s="1"/>
  <c r="AF23" i="45" s="1"/>
  <c r="AF22" i="49"/>
  <c r="AO21" i="39"/>
  <c r="AF87" i="51" l="1"/>
  <c r="AF133" i="51"/>
  <c r="AF134" i="51" s="1"/>
  <c r="AO89" i="51"/>
  <c r="AO90" i="51" s="1"/>
  <c r="AF90" i="51"/>
  <c r="AO86" i="51"/>
  <c r="AF88" i="51" l="1"/>
  <c r="AO87" i="51"/>
  <c r="AO88" i="51" l="1"/>
  <c r="AF115" i="51" l="1"/>
  <c r="AF49" i="51"/>
  <c r="AF160" i="51"/>
  <c r="AF50" i="51"/>
  <c r="AF172" i="51" l="1"/>
  <c r="AF79" i="51"/>
  <c r="AF35" i="51"/>
  <c r="AF38"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PEDRO CORTES</author>
  </authors>
  <commentList>
    <comment ref="AB13" authorId="0" shapeId="0" xr:uid="{3755474A-F53B-4A33-9A3E-88E577303E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13" authorId="0" shapeId="0" xr:uid="{ACCC9803-11B1-454D-BBB5-D5DF0D05E0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13" authorId="0" shapeId="0" xr:uid="{C310EC7F-6E0D-44B4-8DE2-4C906C1BB90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AB20" authorId="0" shapeId="0" xr:uid="{81EE1BE1-3674-4804-A884-2BF5C9AC3583}">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20" authorId="0" shapeId="0" xr:uid="{001848D2-6A75-46B8-A622-F7A818345415}">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20" authorId="0" shapeId="0" xr:uid="{D44B0382-833F-4A5A-869B-4E5FB7D4244B}">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B25" authorId="1" shapeId="0" xr:uid="{070F2C26-4C47-4769-AC5C-1BDF7193D7A4}">
      <text>
        <r>
          <rPr>
            <b/>
            <sz val="9"/>
            <color indexed="81"/>
            <rFont val="Tahoma"/>
            <family val="2"/>
          </rPr>
          <t>IR EDP:</t>
        </r>
        <r>
          <rPr>
            <sz val="9"/>
            <color indexed="81"/>
            <rFont val="Tahoma"/>
            <family val="2"/>
          </rPr>
          <t xml:space="preserve">
- Until 2020 "JVs and Associates" were accounted for below EBITDA, at the Financial results line. 
- 2019 accounts were restated.</t>
        </r>
      </text>
    </comment>
    <comment ref="AA29" authorId="1" shapeId="0" xr:uid="{5D538B1A-651F-430F-9BAF-10A4224E75D5}">
      <text>
        <r>
          <rPr>
            <b/>
            <sz val="9"/>
            <color indexed="81"/>
            <rFont val="Tahoma"/>
            <family val="2"/>
          </rPr>
          <t>IR EDP:</t>
        </r>
        <r>
          <rPr>
            <sz val="9"/>
            <color indexed="81"/>
            <rFont val="Tahoma"/>
            <family val="2"/>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B29" authorId="0" shapeId="0" xr:uid="{5347B483-F341-4AC7-BA15-E8B27998FD83}">
      <text>
        <r>
          <rPr>
            <b/>
            <sz val="9"/>
            <color indexed="81"/>
            <rFont val="Tahoma"/>
            <family val="2"/>
          </rPr>
          <t xml:space="preserve">IR EDP:
</t>
        </r>
        <r>
          <rPr>
            <sz val="9"/>
            <color indexed="81"/>
            <rFont val="Tahoma"/>
            <family val="2"/>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C29" authorId="0" shapeId="0" xr:uid="{F91E7B97-8879-4DCA-897D-F584C90DAAAB}">
      <text>
        <r>
          <rPr>
            <b/>
            <sz val="9"/>
            <color indexed="81"/>
            <rFont val="Tahoma"/>
            <family val="2"/>
          </rPr>
          <t xml:space="preserve">IR EDP:
</t>
        </r>
        <r>
          <rPr>
            <sz val="9"/>
            <color indexed="81"/>
            <rFont val="Tahoma"/>
            <family val="2"/>
          </rPr>
          <t xml:space="preserve">Reported EBITDA in 9M22 increased 21% to €3,046m, without significant one-off impacts. ForEx had a positive impact of +€153m YoY mainly due to the 17% BRL appreciation vs. the Euro, excluding Forex EBITDA increased 15% YoY.
</t>
        </r>
      </text>
    </comment>
    <comment ref="AD29" authorId="2" shapeId="0" xr:uid="{C552F51E-82C2-4BBF-B60C-D4102C6FCF5D}">
      <text>
        <r>
          <rPr>
            <b/>
            <sz val="9"/>
            <color indexed="81"/>
            <rFont val="Tahoma"/>
            <family val="2"/>
          </rPr>
          <t>IR EDP:</t>
        </r>
        <r>
          <rPr>
            <sz val="9"/>
            <color indexed="81"/>
            <rFont val="Tahoma"/>
            <family val="2"/>
          </rPr>
          <t xml:space="preserve">
Reported EBITDA in 2022 increased 22% to €4,524m, without significant one-off impacts. ForEx had a positive impact of +€237m YoY mainly due to the 17% BRL appreciation vs. the Euro. 89% of EBITDA was derived from Energy Transition related activities.
</t>
        </r>
      </text>
    </comment>
    <comment ref="AA30" authorId="1" shapeId="0" xr:uid="{B56BE923-01A3-46EF-A16C-AA27FD0BC341}">
      <text>
        <r>
          <rPr>
            <b/>
            <sz val="9"/>
            <color indexed="81"/>
            <rFont val="Tahoma"/>
            <family val="2"/>
          </rPr>
          <t>IR EDP:</t>
        </r>
        <r>
          <rPr>
            <sz val="9"/>
            <color indexed="81"/>
            <rFont val="Tahoma"/>
            <family val="2"/>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B30" authorId="0" shapeId="0" xr:uid="{8E9C321B-7889-4C93-A5A8-8094CE34A4BB}">
      <text>
        <r>
          <rPr>
            <b/>
            <sz val="9"/>
            <color indexed="81"/>
            <rFont val="Tahoma"/>
            <family val="2"/>
          </rPr>
          <t xml:space="preserve">IR EDP:
</t>
        </r>
        <r>
          <rPr>
            <sz val="9"/>
            <color indexed="81"/>
            <rFont val="Tahoma"/>
            <family val="2"/>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C30" authorId="0" shapeId="0" xr:uid="{A4DD275D-08C6-4795-8317-D0BB87C57347}">
      <text>
        <r>
          <rPr>
            <b/>
            <sz val="9"/>
            <color indexed="81"/>
            <rFont val="Tahoma"/>
            <family val="2"/>
          </rPr>
          <t xml:space="preserve">IR EDP:
</t>
        </r>
        <r>
          <rPr>
            <sz val="9"/>
            <color indexed="81"/>
            <rFont val="Tahoma"/>
            <family val="2"/>
          </rPr>
          <t xml:space="preserve">RENEWABLES (53% of EBITDA, €1,615m in 9M22) – EBITDA increased by 13% YoY (+€182m YoY) as (i) the benefits from portfolio expansion (avg. MWs +9% YoY), (ii) improvement of avg. selling price (+31% YoY), (iii) higher Asset Rotation gains (+€112m YoY), (iv) the recovery of wind resources (+5p.p. YoY, to in line with LT. average) and (v) last year’s negative impact of the polar vortex weather event in US (c.-€35m); more than offset (i) the impact of very weak hydro resources in Iberia (-63% below LT. average in 9M22 vs. +13% above in 9M21) in the context of record-high electricity pool prices and pre-hedged volumes. Moreover, EBITDA performance reflects €71m positive FX impact.
</t>
        </r>
      </text>
    </comment>
    <comment ref="AD30" authorId="2" shapeId="0" xr:uid="{9659FBCD-0B0C-4CBA-A30B-558E5FAD64E0}">
      <text>
        <r>
          <rPr>
            <b/>
            <sz val="9"/>
            <color indexed="81"/>
            <rFont val="Tahoma"/>
            <family val="2"/>
          </rPr>
          <t>IR EDP:</t>
        </r>
        <r>
          <rPr>
            <sz val="9"/>
            <color indexed="81"/>
            <rFont val="Tahoma"/>
            <family val="2"/>
          </rPr>
          <t xml:space="preserve">
RENEWABLES (56% of EBITDA, €2,528m in 2022) – EBITDA increased by 10% YoY (+€234m YoY) as (i) the benefits from portfolio expansion (avg. MWs installed +9% YoY), (ii) higher average selling price (+21% YoY), (iii) recovery of wind resources (+3p.p. YoY) namely in North America (v) exchange rate tailwind, namely USD and BRL (+€89m YoY), (vi) and last year’s Polar Vortex in February in US, most significantly affecting the Ercot/Texas assets (c.-€35m); more than offset the weak performance of Hydro Iberia mainly driven by poor hydro resources throughout the year coupled with pre-hedged volumes and increased electricity prices (-37% vs. LT average in Portugal in 2022 vs. -7% in 2021), despite some recovery in 4Q22.</t>
        </r>
      </text>
    </comment>
    <comment ref="AA31" authorId="1" shapeId="0" xr:uid="{820CBF7E-659A-4C07-B6C4-1CF93502C74C}">
      <text>
        <r>
          <rPr>
            <b/>
            <sz val="9"/>
            <color indexed="81"/>
            <rFont val="Tahoma"/>
            <family val="2"/>
          </rPr>
          <t>IR EDP:</t>
        </r>
        <r>
          <rPr>
            <sz val="9"/>
            <color indexed="81"/>
            <rFont val="Tahoma"/>
            <family val="2"/>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B31" authorId="0" shapeId="0" xr:uid="{FF579F44-7CE2-4E24-9BF2-0A067E6C7016}">
      <text>
        <r>
          <rPr>
            <b/>
            <sz val="9"/>
            <color indexed="81"/>
            <rFont val="Tahoma"/>
            <family val="2"/>
          </rPr>
          <t xml:space="preserve">IR EDP:
</t>
        </r>
        <r>
          <rPr>
            <sz val="9"/>
            <color indexed="81"/>
            <rFont val="Tahoma"/>
            <family val="2"/>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b/>
            <sz val="9"/>
            <color indexed="81"/>
            <rFont val="Tahoma"/>
            <family val="2"/>
          </rPr>
          <t xml:space="preserve">
</t>
        </r>
      </text>
    </comment>
    <comment ref="AC31" authorId="0" shapeId="0" xr:uid="{56F8BBC1-1299-4243-ADE8-ACFCD4D89F72}">
      <text>
        <r>
          <rPr>
            <b/>
            <sz val="9"/>
            <color indexed="81"/>
            <rFont val="Tahoma"/>
            <family val="2"/>
          </rPr>
          <t xml:space="preserve">IR EDP:
</t>
        </r>
        <r>
          <rPr>
            <sz val="9"/>
            <color indexed="81"/>
            <rFont val="Tahoma"/>
            <family val="2"/>
          </rPr>
          <t xml:space="preserve">ELECTRICITY NETWORKS (37% of EBITDA, €1,136m in 9M22) – Excluding one-off impacts in 9M21, Recurring EBITDA increased 20% YoY (+€188m), mainly explained by: (i) €199m increase in the Brazilian networks segment mainly reflecting the regulated revenues indexation to inflation (€99m), a stronger BRL (+€67m) and a €45m increase in the transmission’s EBITDA from RAP indexation to inflation and new lines commissioned which more than offset the de-consolidation impact of the transmission lines sold in Dec-21 (€23m contribution in 9M21). In Iberia, EBITDA was broadly stable YoY as the positive impact from higher Portuguese 10Y bond yields on the RoRAB and the benefits from integration of Viesgo were compensated by a normalization of OPEX, in Portugal, and “Lesividad” provision reversal (€54m), booked in 9M21. 
</t>
        </r>
        <r>
          <rPr>
            <b/>
            <sz val="9"/>
            <color indexed="81"/>
            <rFont val="Tahoma"/>
            <family val="2"/>
          </rPr>
          <t xml:space="preserve">
</t>
        </r>
      </text>
    </comment>
    <comment ref="AD31" authorId="2" shapeId="0" xr:uid="{0901B68F-71AA-4388-AD51-9F371EC2D4B5}">
      <text>
        <r>
          <rPr>
            <b/>
            <sz val="9"/>
            <color indexed="81"/>
            <rFont val="Tahoma"/>
            <family val="2"/>
          </rPr>
          <t>IR EDP:</t>
        </r>
        <r>
          <rPr>
            <sz val="9"/>
            <color indexed="81"/>
            <rFont val="Tahoma"/>
            <family val="2"/>
          </rPr>
          <t xml:space="preserve">
ELECTRICITY NETWORKS (33% of EBITDA, €1,506m in 2022) – Excluding one-off impacts (€1m in 2022 vs. -€13m in 2021), Recurring EBITDA increased 12% YoY (+€164m), mainly explained by: (i) €188m increase in the Brazilian networks segment mainly reflecting the regulated revenues indexation to inflation (€90m), a stronger BRL (+€90m) and a €32m increase in the transmission’s EBITDA from RAP indexation to inflation and new lines commissioned which more than offset the de-consolidation impact and gains associated with the asset rotation of the transmission lines in Dec-21 (€37m contribution in 2021 and €46m gain). In Iberia, EBITDA was broadly stable YoY as the positive impact from higher Portuguese 10Y bond yields on the RoRAB and the benefits from integration of Viesgo were compensated by a normalization of OPEX, in Portugal, and “Lesividad” provision reversal (€47m), booked in 2021</t>
        </r>
      </text>
    </comment>
    <comment ref="B33" authorId="1" shapeId="0" xr:uid="{90259680-BBFC-4D36-A515-2E7BF65B1D50}">
      <text>
        <r>
          <rPr>
            <b/>
            <sz val="9"/>
            <color indexed="81"/>
            <rFont val="Tahoma"/>
            <family val="2"/>
          </rPr>
          <t>IR EDP:</t>
        </r>
        <r>
          <rPr>
            <sz val="9"/>
            <color indexed="81"/>
            <rFont val="Tahoma"/>
            <family val="2"/>
          </rPr>
          <t xml:space="preserve">
Adjustments for one-off impacts</t>
        </r>
      </text>
    </comment>
    <comment ref="B34" authorId="1" shapeId="0" xr:uid="{9AFDF67F-C042-4EED-8C62-94F9846CC41A}">
      <text>
        <r>
          <rPr>
            <b/>
            <sz val="9"/>
            <color indexed="81"/>
            <rFont val="Tahoma"/>
            <family val="2"/>
          </rPr>
          <t>IR EDP:</t>
        </r>
        <r>
          <rPr>
            <sz val="9"/>
            <color indexed="81"/>
            <rFont val="Tahoma"/>
            <family val="2"/>
          </rPr>
          <t xml:space="preserve">
Excluding one-off impacts</t>
        </r>
      </text>
    </comment>
    <comment ref="B43" authorId="1" shapeId="0" xr:uid="{4206BFBB-C30C-4116-ABCA-A13DBBA19624}">
      <text>
        <r>
          <rPr>
            <b/>
            <sz val="9"/>
            <color indexed="81"/>
            <rFont val="Tahoma"/>
            <family val="2"/>
          </rPr>
          <t>IR EDP:</t>
        </r>
        <r>
          <rPr>
            <sz val="9"/>
            <color indexed="81"/>
            <rFont val="Tahoma"/>
            <family val="2"/>
          </rPr>
          <t xml:space="preserve">
Depreciation and amortisation expense net of compensation for depreciation and amortisation of subsidised assets.</t>
        </r>
      </text>
    </comment>
    <comment ref="AA52" authorId="1" shapeId="0" xr:uid="{0500FD42-BCE0-4F2F-B872-E1D20816888D}">
      <text>
        <r>
          <rPr>
            <b/>
            <sz val="9"/>
            <color indexed="81"/>
            <rFont val="Tahoma"/>
            <family val="2"/>
          </rPr>
          <t>IR EDP:</t>
        </r>
        <r>
          <rPr>
            <sz val="9"/>
            <color indexed="81"/>
            <rFont val="Tahoma"/>
            <family val="2"/>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53" authorId="1" shapeId="0" xr:uid="{677BAD10-ACE9-4B5B-9523-35FD3279761B}">
      <text>
        <r>
          <rPr>
            <b/>
            <sz val="9"/>
            <color indexed="81"/>
            <rFont val="Tahoma"/>
            <family val="2"/>
          </rPr>
          <t>IR EDP:</t>
        </r>
        <r>
          <rPr>
            <sz val="9"/>
            <color indexed="81"/>
            <rFont val="Tahoma"/>
            <family val="2"/>
          </rPr>
          <t xml:space="preserve">
Net financial interests increased 27% YoY to -€156m in 1Q22, driven by Forex and higher cost of debt indexed to inflation in Brazil</t>
        </r>
      </text>
    </comment>
    <comment ref="B55" authorId="1" shapeId="0" xr:uid="{72586782-A9E5-494D-8C36-035E06A89205}">
      <text>
        <r>
          <rPr>
            <b/>
            <sz val="9"/>
            <color indexed="81"/>
            <rFont val="Tahoma"/>
            <family val="2"/>
          </rPr>
          <t>IR EDP:</t>
        </r>
        <r>
          <rPr>
            <sz val="9"/>
            <color indexed="81"/>
            <rFont val="Tahoma"/>
            <family val="2"/>
          </rPr>
          <t xml:space="preserve">
Includes unwinding of medium, long term liabilities (TEIs, IFRS-16, dismantling &amp; decommissioning provision for generation assets, concessions) and interest on medical care and pension fund liabilities.</t>
        </r>
      </text>
    </comment>
    <comment ref="B64" authorId="1" shapeId="0" xr:uid="{287550C4-0E60-49DF-BA9D-5A2B6320AF2D}">
      <text>
        <r>
          <rPr>
            <b/>
            <sz val="9"/>
            <color indexed="81"/>
            <rFont val="Tahoma"/>
            <family val="2"/>
          </rPr>
          <t>IR EDP:</t>
        </r>
        <r>
          <rPr>
            <sz val="9"/>
            <color indexed="81"/>
            <rFont val="Tahoma"/>
            <family val="2"/>
          </rPr>
          <t xml:space="preserve">
Details on page 27 of EDP's Handout</t>
        </r>
      </text>
    </comment>
    <comment ref="AA64" authorId="1" shapeId="0" xr:uid="{26872BBE-5BC6-4DC9-BC38-79DEDD2EA3A7}">
      <text>
        <r>
          <rPr>
            <b/>
            <sz val="9"/>
            <color indexed="81"/>
            <rFont val="Tahoma"/>
            <family val="2"/>
          </rPr>
          <t>IR EDP:</t>
        </r>
        <r>
          <rPr>
            <sz val="9"/>
            <color indexed="81"/>
            <rFont val="Tahoma"/>
            <family val="2"/>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66" authorId="1" shapeId="0" xr:uid="{53E1733B-9A76-4203-B22D-B83330C046B0}">
      <text>
        <r>
          <rPr>
            <b/>
            <sz val="9"/>
            <color indexed="81"/>
            <rFont val="Tahoma"/>
            <family val="2"/>
          </rPr>
          <t>IR EDP:</t>
        </r>
        <r>
          <rPr>
            <sz val="9"/>
            <color indexed="81"/>
            <rFont val="Tahoma"/>
            <family val="2"/>
          </rPr>
          <t xml:space="preserve">
17.4% in Sep-20.</t>
        </r>
      </text>
    </comment>
    <comment ref="B71" authorId="1" shapeId="0" xr:uid="{792C1499-529C-4ACA-BDE0-BB85588B4DCA}">
      <text>
        <r>
          <rPr>
            <b/>
            <sz val="9"/>
            <color indexed="81"/>
            <rFont val="Tahoma"/>
            <family val="2"/>
          </rPr>
          <t>IR EDP:</t>
        </r>
        <r>
          <rPr>
            <sz val="9"/>
            <color indexed="81"/>
            <rFont val="Tahoma"/>
            <family val="2"/>
          </rPr>
          <t xml:space="preserve"> 
Adjustments for one-off impacts</t>
        </r>
      </text>
    </comment>
    <comment ref="B72" authorId="1" shapeId="0" xr:uid="{935B928B-5EE0-4C02-A070-62F2D42DD7F5}">
      <text>
        <r>
          <rPr>
            <b/>
            <sz val="9"/>
            <color indexed="81"/>
            <rFont val="Tahoma"/>
            <family val="2"/>
          </rPr>
          <t>IR EDP:</t>
        </r>
        <r>
          <rPr>
            <sz val="9"/>
            <color indexed="81"/>
            <rFont val="Tahoma"/>
            <family val="2"/>
          </rPr>
          <t xml:space="preserve">
Excluding one-off impacts</t>
        </r>
      </text>
    </comment>
    <comment ref="AA72" authorId="1" shapeId="0" xr:uid="{C9E2A569-3D78-413A-BFD0-818B7C3E7F90}">
      <text>
        <r>
          <rPr>
            <b/>
            <sz val="9"/>
            <color indexed="81"/>
            <rFont val="Tahoma"/>
            <family val="2"/>
          </rPr>
          <t>IR EDP:</t>
        </r>
        <r>
          <rPr>
            <sz val="9"/>
            <color indexed="81"/>
            <rFont val="Tahoma"/>
            <family val="2"/>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LOURENÇO ALVES</author>
    <author>PEDRO CORTES</author>
    <author>PEDRO GONÇALVES SANTOS</author>
    <author>Pedro Gonçalves Santos</author>
  </authors>
  <commentList>
    <comment ref="B8" authorId="0" shapeId="0" xr:uid="{B3399116-E738-419B-B4A3-5A1562CB16EF}">
      <text>
        <r>
          <rPr>
            <b/>
            <sz val="9"/>
            <color indexed="81"/>
            <rFont val="Tahoma"/>
            <family val="2"/>
          </rPr>
          <t>IR EDP:</t>
        </r>
        <r>
          <rPr>
            <sz val="9"/>
            <color indexed="81"/>
            <rFont val="Tahoma"/>
            <family val="2"/>
          </rPr>
          <t xml:space="preserve">
Details on page 27 of EDP's Handout</t>
        </r>
      </text>
    </comment>
    <comment ref="B18" authorId="0" shapeId="0" xr:uid="{3CF07271-59A1-486F-94F5-F5A36F71E747}">
      <text>
        <r>
          <rPr>
            <b/>
            <sz val="9"/>
            <color indexed="81"/>
            <rFont val="Tahoma"/>
            <family val="2"/>
          </rPr>
          <t>IR EDP:</t>
        </r>
        <r>
          <rPr>
            <sz val="9"/>
            <color indexed="81"/>
            <rFont val="Tahoma"/>
            <family val="2"/>
          </rPr>
          <t xml:space="preserve">
Details on page 27 of EDP's Handout</t>
        </r>
      </text>
    </comment>
    <comment ref="B36" authorId="0" shapeId="0" xr:uid="{50629A65-F40A-4AC6-9705-19C3C4D5941E}">
      <text>
        <r>
          <rPr>
            <b/>
            <sz val="9"/>
            <color indexed="81"/>
            <rFont val="Tahoma"/>
            <family val="2"/>
          </rPr>
          <t>IR EDP:</t>
        </r>
        <r>
          <rPr>
            <sz val="9"/>
            <color indexed="81"/>
            <rFont val="Tahoma"/>
            <family val="2"/>
          </rPr>
          <t xml:space="preserve">
For more detail please refer to our Annual Report available in our website
</t>
        </r>
      </text>
    </comment>
    <comment ref="S37" authorId="0" shapeId="0" xr:uid="{68A9D4F0-9879-4BBC-A76E-CC7BF86791E7}">
      <text>
        <r>
          <rPr>
            <b/>
            <sz val="9"/>
            <color indexed="81"/>
            <rFont val="Tahoma"/>
            <family val="2"/>
          </rPr>
          <t>IR EDP:</t>
        </r>
        <r>
          <rPr>
            <sz val="9"/>
            <color indexed="81"/>
            <rFont val="Tahoma"/>
            <family val="2"/>
          </rPr>
          <t xml:space="preserve">
From 2017 backwards, values register gross employee benefits</t>
        </r>
      </text>
    </comment>
    <comment ref="X41" authorId="1" shapeId="0" xr:uid="{BC71B2A0-1749-48E4-8DAB-0EB87ABADEB4}">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
</t>
        </r>
      </text>
    </comment>
    <comment ref="AC41" authorId="2" shapeId="0" xr:uid="{AC633D85-062C-4DFF-A399-D0816756626C}">
      <text>
        <r>
          <rPr>
            <b/>
            <sz val="9"/>
            <color indexed="81"/>
            <rFont val="Tahoma"/>
            <family val="2"/>
          </rPr>
          <t xml:space="preserve">IR EDP: 
</t>
        </r>
        <r>
          <rPr>
            <sz val="9"/>
            <color indexed="81"/>
            <rFont val="Tahoma"/>
            <family val="2"/>
          </rPr>
          <t>Employee Benfits (Net of Tax) decreased by €245m to €556m, as of Sep-22, mainly driven the effect of higher discount rates, in the context of an increase in interest rates.</t>
        </r>
        <r>
          <rPr>
            <b/>
            <sz val="9"/>
            <color indexed="81"/>
            <rFont val="Tahoma"/>
            <family val="2"/>
          </rPr>
          <t xml:space="preserve">
</t>
        </r>
        <r>
          <rPr>
            <sz val="9"/>
            <color indexed="81"/>
            <rFont val="Tahoma"/>
            <family val="2"/>
          </rPr>
          <t xml:space="preserve">
</t>
        </r>
      </text>
    </comment>
    <comment ref="AD41" authorId="1" shapeId="0" xr:uid="{A9F531C2-0B27-4507-93AD-F48B80C7360C}">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t>
        </r>
      </text>
    </comment>
    <comment ref="R45" authorId="0" shapeId="0" xr:uid="{A7930074-B0C8-4B7A-93BB-E1C5385CF1DD}">
      <text>
        <r>
          <rPr>
            <b/>
            <sz val="9"/>
            <color indexed="81"/>
            <rFont val="Tahoma"/>
            <family val="2"/>
          </rPr>
          <t>IR EDP:</t>
        </r>
        <r>
          <rPr>
            <sz val="9"/>
            <color indexed="81"/>
            <rFont val="Tahoma"/>
            <family val="2"/>
          </rPr>
          <t xml:space="preserve">
From 2016 backwards, values integrate spanish regulatory receivables &amp; Changes in fair value.</t>
        </r>
      </text>
    </comment>
    <comment ref="B46" authorId="0" shapeId="0" xr:uid="{7E622F4D-3AB4-48D9-B397-6A1C0C3A3F99}">
      <text>
        <r>
          <rPr>
            <b/>
            <sz val="9"/>
            <color indexed="81"/>
            <rFont val="Tahoma"/>
            <family val="2"/>
          </rPr>
          <t>IR EDP:</t>
        </r>
        <r>
          <rPr>
            <sz val="9"/>
            <color indexed="81"/>
            <rFont val="Tahoma"/>
            <family val="2"/>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AC48" authorId="2" shapeId="0" xr:uid="{AA09557D-719C-4F34-9F80-F86F4C547E4F}">
      <text>
        <r>
          <rPr>
            <b/>
            <sz val="9"/>
            <color indexed="81"/>
            <rFont val="Tahoma"/>
            <family val="2"/>
          </rPr>
          <t xml:space="preserve">IR EDP:
</t>
        </r>
        <r>
          <rPr>
            <sz val="9"/>
            <color indexed="81"/>
            <rFont val="Tahoma"/>
            <family val="2"/>
          </rPr>
          <t xml:space="preserve">Net regulatory receivables after tax were negative as of Sep-22, at €0.6 Bn, impacted by the sale of €0.6 Bn tariff deficit executed in Jan-22 coupled with the impact on special regime premiums from the strong increase in the electricity wholesale spot price in 9M22 in Portugal, despite weaker than avg. wind resource availability and mitigation measures approved to limit the electricity bills’ price increase. The electricity system total deficit in Portugal decreased €0.4 Bn to €1.4 Bn in Sep-22.
</t>
        </r>
      </text>
    </comment>
    <comment ref="Q57" authorId="0" shapeId="0" xr:uid="{F0073A98-5554-4F8F-962E-A966E0DA48B0}">
      <text>
        <r>
          <rPr>
            <b/>
            <sz val="9"/>
            <color indexed="81"/>
            <rFont val="Tahoma"/>
            <family val="2"/>
          </rPr>
          <t>IR EDP:</t>
        </r>
        <r>
          <rPr>
            <sz val="9"/>
            <color indexed="81"/>
            <rFont val="Tahoma"/>
            <family val="2"/>
          </rPr>
          <t xml:space="preserve">
EDP Produção &amp; Other</t>
        </r>
      </text>
    </comment>
    <comment ref="R57" authorId="0" shapeId="0" xr:uid="{4C642008-8815-45FB-9210-071B3C475329}">
      <text>
        <r>
          <rPr>
            <b/>
            <sz val="9"/>
            <color indexed="81"/>
            <rFont val="Tahoma"/>
            <family val="2"/>
          </rPr>
          <t>IR EDP:</t>
        </r>
        <r>
          <rPr>
            <sz val="9"/>
            <color indexed="81"/>
            <rFont val="Tahoma"/>
            <family val="2"/>
          </rPr>
          <t xml:space="preserve">
EDP Produção &amp; Other</t>
        </r>
      </text>
    </comment>
    <comment ref="V57" authorId="3" shapeId="0" xr:uid="{6FF8B44F-619C-4E49-BD6D-500F4F5EC8F3}">
      <text>
        <r>
          <rPr>
            <b/>
            <sz val="9"/>
            <color indexed="81"/>
            <rFont val="Tahoma"/>
            <family val="2"/>
          </rPr>
          <t>IR EDP:</t>
        </r>
        <r>
          <rPr>
            <sz val="9"/>
            <color indexed="81"/>
            <rFont val="Tahoma"/>
            <family val="2"/>
          </rPr>
          <t xml:space="preserve">
Relative to the integration of Viesgo's bonds</t>
        </r>
      </text>
    </comment>
    <comment ref="B60" authorId="0" shapeId="0" xr:uid="{C3C5EAC9-E8DD-4CFC-8690-984E2DFDEE8E}">
      <text>
        <r>
          <rPr>
            <b/>
            <sz val="9"/>
            <color indexed="81"/>
            <rFont val="Tahoma"/>
            <family val="2"/>
          </rPr>
          <t>IR EDP:</t>
        </r>
        <r>
          <rPr>
            <sz val="9"/>
            <color indexed="81"/>
            <rFont val="Tahoma"/>
            <family val="2"/>
          </rPr>
          <t xml:space="preserve">
Derivatives designated for fair-value hedge of debt including accrued interest</t>
        </r>
      </text>
    </comment>
    <comment ref="W62" authorId="0" shapeId="0" xr:uid="{6F9A3AE8-FA40-468A-8C85-04E2E3B7D0E6}">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A63" authorId="0" shapeId="0" xr:uid="{F614EEDC-CC72-41CA-8824-A183E0A3A792}">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B63" authorId="0" shapeId="0" xr:uid="{9CB2B118-A169-44A5-9A46-5805565002D6}">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shapeId="0" xr:uid="{873B4D3F-0C81-4078-BEF0-A65B49B9F0EB}">
      <text>
        <r>
          <rPr>
            <b/>
            <sz val="9"/>
            <color indexed="81"/>
            <rFont val="Tahoma"/>
            <family val="2"/>
          </rPr>
          <t>IR EDP:</t>
        </r>
        <r>
          <rPr>
            <sz val="9"/>
            <color indexed="81"/>
            <rFont val="Tahoma"/>
            <family val="2"/>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4" authorId="0" shapeId="0" xr:uid="{57FC9195-3C84-449B-B416-0F15E813DB0A}">
      <text>
        <r>
          <rPr>
            <b/>
            <sz val="9"/>
            <color indexed="81"/>
            <rFont val="Tahoma"/>
            <family val="2"/>
          </rPr>
          <t>IR EDP:</t>
        </r>
        <r>
          <rPr>
            <sz val="9"/>
            <color indexed="81"/>
            <rFont val="Tahoma"/>
            <family val="2"/>
          </rPr>
          <t xml:space="preserve">
Excluding Regulatory Receivables </t>
        </r>
      </text>
    </comment>
    <comment ref="B7" authorId="0" shapeId="0" xr:uid="{BBD35300-6640-4150-A5BA-3190EFDBDA8B}">
      <text>
        <r>
          <rPr>
            <b/>
            <sz val="9"/>
            <color indexed="81"/>
            <rFont val="Tahoma"/>
            <family val="2"/>
          </rPr>
          <t>IR EDP:</t>
        </r>
        <r>
          <rPr>
            <sz val="9"/>
            <color indexed="81"/>
            <rFont val="Tahoma"/>
            <family val="2"/>
          </rPr>
          <t xml:space="preserve">
Maintenance capex includes payables to fixed assets suppliers</t>
        </r>
      </text>
    </comment>
    <comment ref="W11" authorId="0" shapeId="0" xr:uid="{D440737E-F842-4371-AC83-BCC8B0E9171D}">
      <text>
        <r>
          <rPr>
            <b/>
            <sz val="9"/>
            <color indexed="81"/>
            <rFont val="Tahoma"/>
            <family val="2"/>
          </rPr>
          <t>IR EDP:</t>
        </r>
        <r>
          <rPr>
            <sz val="9"/>
            <color indexed="81"/>
            <rFont val="Tahoma"/>
            <family val="2"/>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A11" authorId="0" shapeId="0" xr:uid="{D44C5CFC-3E2D-499A-9AD3-8D78753713D0}">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AE11" authorId="0" shapeId="0" xr:uid="{9DCE5278-FBDD-485D-8A54-95EF6C0F6249}">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shapeId="0" xr:uid="{E8FA5D05-BC77-4B71-BD81-AEC181593634}">
      <text>
        <r>
          <rPr>
            <b/>
            <sz val="9"/>
            <color indexed="81"/>
            <rFont val="Tahoma"/>
            <family val="2"/>
          </rPr>
          <t>IR EDP:</t>
        </r>
        <r>
          <rPr>
            <sz val="9"/>
            <color indexed="81"/>
            <rFont val="Tahoma"/>
            <family val="2"/>
          </rPr>
          <t xml:space="preserve">
Changes pre-tax
</t>
        </r>
      </text>
    </comment>
    <comment ref="B34" authorId="0" shapeId="0" xr:uid="{76AF6A63-92F0-481F-9F29-C3BDB98C3908}">
      <text>
        <r>
          <rPr>
            <b/>
            <sz val="9"/>
            <color indexed="81"/>
            <rFont val="Tahoma"/>
            <family val="2"/>
          </rPr>
          <t>IR EDP:</t>
        </r>
        <r>
          <rPr>
            <sz val="9"/>
            <color indexed="81"/>
            <rFont val="Tahoma"/>
            <family val="2"/>
          </rPr>
          <t xml:space="preserve">
Includes Proceeds from Change in WC Fixed asset suppliers, change in consolidation perimeter, reclassification of asset rotation gains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E13A81D9-FC29-46C8-AAAB-2140C39C6A7A}">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51" authorId="0" shapeId="0" xr:uid="{8A1A3658-05DA-44EA-94E4-7E8454C7C7CA}">
      <text>
        <r>
          <rPr>
            <b/>
            <sz val="9"/>
            <color indexed="81"/>
            <rFont val="Tahoma"/>
            <family val="2"/>
          </rPr>
          <t>IR EDP:</t>
        </r>
        <r>
          <rPr>
            <sz val="9"/>
            <color indexed="81"/>
            <rFont val="Tahoma"/>
            <family val="2"/>
          </rPr>
          <t xml:space="preserve">
Load factors respective to EBITDA MW gross capacity</t>
        </r>
      </text>
    </comment>
    <comment ref="B61" authorId="0" shapeId="0" xr:uid="{FA1467AD-631F-47A2-B6DB-2C5CD0E40247}">
      <text>
        <r>
          <rPr>
            <b/>
            <sz val="9"/>
            <color indexed="81"/>
            <rFont val="Tahoma"/>
            <family val="2"/>
          </rPr>
          <t>IR EDP:</t>
        </r>
        <r>
          <rPr>
            <sz val="9"/>
            <color indexed="81"/>
            <rFont val="Tahoma"/>
            <family val="2"/>
          </rPr>
          <t xml:space="preserve">
 Average of the period</t>
        </r>
      </text>
    </comment>
    <comment ref="W62" authorId="0" shapeId="0" xr:uid="{361C0A55-4879-43EA-BA76-2C1E78CE65BB}">
      <text>
        <r>
          <rPr>
            <b/>
            <sz val="9"/>
            <color indexed="81"/>
            <rFont val="Tahoma"/>
            <family val="2"/>
          </rPr>
          <t>IR EDP:</t>
        </r>
        <r>
          <rPr>
            <sz val="9"/>
            <color indexed="81"/>
            <rFont val="Tahoma"/>
            <family val="2"/>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A62" authorId="0" shapeId="0" xr:uid="{41E48F92-E330-4D33-8B53-9D630F0A734B}">
      <text>
        <r>
          <rPr>
            <b/>
            <sz val="9"/>
            <color indexed="81"/>
            <rFont val="Tahoma"/>
            <family val="2"/>
          </rPr>
          <t>IR EDP:</t>
        </r>
        <r>
          <rPr>
            <sz val="9"/>
            <color indexed="81"/>
            <rFont val="Tahoma"/>
            <family val="2"/>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63" authorId="0" shapeId="0" xr:uid="{9DD6D22E-524F-48E2-8804-1D8C22C63AA3}">
      <text>
        <r>
          <rPr>
            <b/>
            <sz val="9"/>
            <color indexed="81"/>
            <rFont val="Tahoma"/>
            <family val="2"/>
          </rPr>
          <t>IR EDP:</t>
        </r>
        <r>
          <rPr>
            <sz val="9"/>
            <color indexed="81"/>
            <rFont val="Tahoma"/>
            <family val="2"/>
          </rPr>
          <t xml:space="preserve">
Final price reflects spot price and system costs (capacity payment, ancillary services)</t>
        </r>
      </text>
    </comment>
    <comment ref="B71" authorId="0" shapeId="0" xr:uid="{369BA492-3795-45A2-89C6-217B046283E6}">
      <text>
        <r>
          <rPr>
            <b/>
            <sz val="9"/>
            <color indexed="81"/>
            <rFont val="Tahoma"/>
            <family val="2"/>
          </rPr>
          <t>IR EDP:</t>
        </r>
        <r>
          <rPr>
            <sz val="9"/>
            <color indexed="81"/>
            <rFont val="Tahoma"/>
            <family val="2"/>
          </rPr>
          <t xml:space="preserve">
Only includes Portugal</t>
        </r>
      </text>
    </comment>
    <comment ref="B73" authorId="1" shapeId="0" xr:uid="{DD88E8E1-BD2D-4F83-A35C-73BCC2454638}">
      <text>
        <r>
          <rPr>
            <b/>
            <sz val="9"/>
            <color indexed="81"/>
            <rFont val="Tahoma"/>
            <family val="2"/>
          </rPr>
          <t xml:space="preserve">IR EDP: </t>
        </r>
        <r>
          <rPr>
            <sz val="9"/>
            <color indexed="81"/>
            <rFont val="Tahoma"/>
            <family val="2"/>
          </rPr>
          <t>Up until 2021 Portugal - Regulated activities were considered in the Networks segment. Accounts have been restated for 2020</t>
        </r>
      </text>
    </comment>
    <comment ref="B85" authorId="1" shapeId="0" xr:uid="{3E887160-BB99-421F-B714-1F7FAB5EACAA}">
      <text>
        <r>
          <rPr>
            <b/>
            <sz val="9"/>
            <color indexed="81"/>
            <rFont val="Tahoma"/>
            <family val="2"/>
          </rPr>
          <t xml:space="preserve">IR EDP: </t>
        </r>
        <r>
          <rPr>
            <sz val="9"/>
            <color indexed="81"/>
            <rFont val="Tahoma"/>
            <family val="2"/>
          </rPr>
          <t>Regulated includes Last Resort Supply activities that were considered under the 'Networks' segment until 2021 (2020 was restated)</t>
        </r>
      </text>
    </comment>
    <comment ref="B88" authorId="0" shapeId="0" xr:uid="{6ADB9C34-DBCF-44D8-B48A-2EF606D27A4C}">
      <text>
        <r>
          <rPr>
            <b/>
            <sz val="9"/>
            <color indexed="81"/>
            <rFont val="Tahoma"/>
            <family val="2"/>
          </rPr>
          <t>IR EDP:</t>
        </r>
        <r>
          <rPr>
            <sz val="9"/>
            <color indexed="81"/>
            <rFont val="Tahoma"/>
            <family val="2"/>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B100" authorId="0" shapeId="0" xr:uid="{C57B7455-AAA3-43F0-B29F-9F99DFA9DD74}">
      <text>
        <r>
          <rPr>
            <b/>
            <sz val="9"/>
            <color indexed="81"/>
            <rFont val="Tahoma"/>
            <family val="2"/>
          </rPr>
          <t>IR EDP:</t>
        </r>
        <r>
          <rPr>
            <sz val="9"/>
            <color indexed="81"/>
            <rFont val="Tahoma"/>
            <family val="2"/>
          </rPr>
          <t xml:space="preserve">
Includes only Coal production in Spain.</t>
        </r>
      </text>
    </comment>
    <comment ref="B107" authorId="0" shapeId="0" xr:uid="{10E8C8A3-E567-4242-BFCC-884DE872A2F6}">
      <text>
        <r>
          <rPr>
            <b/>
            <sz val="9"/>
            <color indexed="81"/>
            <rFont val="Tahoma"/>
            <family val="2"/>
          </rPr>
          <t>IR EDP:</t>
        </r>
        <r>
          <rPr>
            <sz val="9"/>
            <color indexed="81"/>
            <rFont val="Tahoma"/>
            <family val="2"/>
          </rPr>
          <t xml:space="preserve">
Values of Pecém individual accounts.</t>
        </r>
      </text>
    </comment>
    <comment ref="W109" authorId="0" shapeId="0" xr:uid="{1F0FAE28-D4AE-435B-9A6F-B5EB0D393DAA}">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A109" authorId="0" shapeId="0" xr:uid="{A7103F0A-A160-4DF3-AA12-EDF2D7DCD6C9}">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Pedro Gonçalves Santos</author>
  </authors>
  <commentList>
    <comment ref="L14" authorId="0" shapeId="0" xr:uid="{7CB63F91-4D76-4611-8222-FE373F5C2C28}">
      <text>
        <r>
          <rPr>
            <b/>
            <sz val="9"/>
            <color indexed="81"/>
            <rFont val="Tahoma"/>
            <family val="2"/>
          </rPr>
          <t>IR EDP:</t>
        </r>
        <r>
          <rPr>
            <sz val="9"/>
            <color indexed="81"/>
            <rFont val="Tahoma"/>
            <family val="2"/>
          </rPr>
          <t xml:space="preserve">
Registered below EBIT
</t>
        </r>
      </text>
    </comment>
    <comment ref="M14" authorId="0" shapeId="0" xr:uid="{3E4EB967-DA69-44DA-9098-66C2328DEEC3}">
      <text>
        <r>
          <rPr>
            <b/>
            <sz val="9"/>
            <color indexed="81"/>
            <rFont val="Tahoma"/>
            <family val="2"/>
          </rPr>
          <t>IR EDP:</t>
        </r>
        <r>
          <rPr>
            <sz val="9"/>
            <color indexed="81"/>
            <rFont val="Tahoma"/>
            <family val="2"/>
          </rPr>
          <t xml:space="preserve">
Registered below EBIT
</t>
        </r>
      </text>
    </comment>
    <comment ref="N14" authorId="0" shapeId="0" xr:uid="{4A037480-CFDC-47A3-A299-FA71020AE89A}">
      <text>
        <r>
          <rPr>
            <b/>
            <sz val="9"/>
            <color indexed="81"/>
            <rFont val="Tahoma"/>
            <family val="2"/>
          </rPr>
          <t>IR EDP:</t>
        </r>
        <r>
          <rPr>
            <sz val="9"/>
            <color indexed="81"/>
            <rFont val="Tahoma"/>
            <family val="2"/>
          </rPr>
          <t xml:space="preserve">
Registered below EBIT
</t>
        </r>
      </text>
    </comment>
    <comment ref="O14" authorId="0" shapeId="0" xr:uid="{08346E1F-92AB-4B26-BBC1-6745626856C5}">
      <text>
        <r>
          <rPr>
            <b/>
            <sz val="9"/>
            <color indexed="81"/>
            <rFont val="Tahoma"/>
            <family val="2"/>
          </rPr>
          <t>IR EDP:</t>
        </r>
        <r>
          <rPr>
            <sz val="9"/>
            <color indexed="81"/>
            <rFont val="Tahoma"/>
            <family val="2"/>
          </rPr>
          <t xml:space="preserve">
Registered below EBIT
</t>
        </r>
      </text>
    </comment>
    <comment ref="P14" authorId="0" shapeId="0" xr:uid="{4C7041C2-273C-4022-BA2F-CD9141BC07AD}">
      <text>
        <r>
          <rPr>
            <b/>
            <sz val="9"/>
            <color indexed="81"/>
            <rFont val="Tahoma"/>
            <family val="2"/>
          </rPr>
          <t>IR EDP:</t>
        </r>
        <r>
          <rPr>
            <sz val="9"/>
            <color indexed="81"/>
            <rFont val="Tahoma"/>
            <family val="2"/>
          </rPr>
          <t xml:space="preserve">
Registered below EBIT
</t>
        </r>
      </text>
    </comment>
    <comment ref="Q14" authorId="0" shapeId="0" xr:uid="{F6204A3B-155A-42E9-8A6C-FCCDEFD3C7AB}">
      <text>
        <r>
          <rPr>
            <b/>
            <sz val="9"/>
            <color indexed="81"/>
            <rFont val="Tahoma"/>
            <family val="2"/>
          </rPr>
          <t>IR EDP:</t>
        </r>
        <r>
          <rPr>
            <sz val="9"/>
            <color indexed="81"/>
            <rFont val="Tahoma"/>
            <family val="2"/>
          </rPr>
          <t xml:space="preserve">
Registered below EBIT
</t>
        </r>
      </text>
    </comment>
    <comment ref="R14" authorId="0" shapeId="0" xr:uid="{01C0B9C8-E363-4917-BC6E-4C2DD2B75CA4}">
      <text>
        <r>
          <rPr>
            <b/>
            <sz val="9"/>
            <color indexed="81"/>
            <rFont val="Tahoma"/>
            <family val="2"/>
          </rPr>
          <t>IR EDP:</t>
        </r>
        <r>
          <rPr>
            <sz val="9"/>
            <color indexed="81"/>
            <rFont val="Tahoma"/>
            <family val="2"/>
          </rPr>
          <t xml:space="preserve">
Registered below EBIT
</t>
        </r>
      </text>
    </comment>
    <comment ref="S14" authorId="0" shapeId="0" xr:uid="{2398EDB3-840C-4134-8463-76B20A41E1EB}">
      <text>
        <r>
          <rPr>
            <b/>
            <sz val="9"/>
            <color indexed="81"/>
            <rFont val="Tahoma"/>
            <family val="2"/>
          </rPr>
          <t>IR EDP:</t>
        </r>
        <r>
          <rPr>
            <sz val="9"/>
            <color indexed="81"/>
            <rFont val="Tahoma"/>
            <family val="2"/>
          </rPr>
          <t xml:space="preserve">
Registered below EBIT
</t>
        </r>
      </text>
    </comment>
    <comment ref="T14" authorId="0" shapeId="0" xr:uid="{00068F31-588D-44CD-806E-C7E75CF44B71}">
      <text>
        <r>
          <rPr>
            <b/>
            <sz val="9"/>
            <color indexed="81"/>
            <rFont val="Tahoma"/>
            <family val="2"/>
          </rPr>
          <t>IR EDP:</t>
        </r>
        <r>
          <rPr>
            <sz val="9"/>
            <color indexed="81"/>
            <rFont val="Tahoma"/>
            <family val="2"/>
          </rPr>
          <t xml:space="preserve">
Registered below EBIT
</t>
        </r>
      </text>
    </comment>
    <comment ref="W15" authorId="0" shapeId="0" xr:uid="{8712B197-D428-46CA-BF66-9F3EB2437182}">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93" authorId="0" shapeId="0" xr:uid="{EA0243A2-531C-4F1D-9C57-7448377FC7AE}">
      <text>
        <r>
          <rPr>
            <b/>
            <sz val="9"/>
            <color indexed="81"/>
            <rFont val="Tahoma"/>
            <family val="2"/>
          </rPr>
          <t>IR EDP:</t>
        </r>
        <r>
          <rPr>
            <sz val="9"/>
            <color indexed="81"/>
            <rFont val="Tahoma"/>
            <family val="2"/>
          </rPr>
          <t xml:space="preserve">
Load factors respective to EBITDA MW and includes both wind &amp; Solar
</t>
        </r>
      </text>
    </comment>
    <comment ref="B105" authorId="0" shapeId="0" xr:uid="{95945F88-884F-43C5-8091-3ACB82B223FE}">
      <text>
        <r>
          <rPr>
            <b/>
            <sz val="9"/>
            <color indexed="81"/>
            <rFont val="Tahoma"/>
            <family val="2"/>
          </rPr>
          <t>IR EDP:</t>
        </r>
        <r>
          <rPr>
            <sz val="9"/>
            <color indexed="81"/>
            <rFont val="Tahoma"/>
            <family val="2"/>
          </rPr>
          <t xml:space="preserve">
Generation respective to EBITDA MW and includes both wind &amp; Solar
</t>
        </r>
      </text>
    </comment>
    <comment ref="W134" authorId="0" shapeId="0" xr:uid="{93EF9D21-34D4-4D5A-87E7-D01126FD66E0}">
      <text>
        <r>
          <rPr>
            <b/>
            <sz val="9"/>
            <color indexed="81"/>
            <rFont val="Tahoma"/>
            <family val="2"/>
          </rPr>
          <t>IR EDP:</t>
        </r>
        <r>
          <rPr>
            <sz val="9"/>
            <color indexed="81"/>
            <rFont val="Tahoma"/>
            <family val="2"/>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A134" authorId="0" shapeId="0" xr:uid="{FE684C0D-BCE1-4667-AD5A-5EEF2AC137CD}">
      <text>
        <r>
          <rPr>
            <b/>
            <sz val="9"/>
            <color indexed="81"/>
            <rFont val="Tahoma"/>
            <family val="2"/>
          </rPr>
          <t>IR EDP:</t>
        </r>
        <r>
          <rPr>
            <sz val="9"/>
            <color indexed="81"/>
            <rFont val="Tahoma"/>
            <family val="2"/>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B134" authorId="1" shapeId="0" xr:uid="{97AEC065-A173-4F07-8210-52CF4ECA7907}">
      <text>
        <r>
          <rPr>
            <b/>
            <sz val="9"/>
            <color indexed="81"/>
            <rFont val="Tahoma"/>
            <family val="2"/>
          </rPr>
          <t xml:space="preserve">IR EDP:
</t>
        </r>
        <r>
          <rPr>
            <sz val="9"/>
            <color indexed="81"/>
            <rFont val="Tahoma"/>
            <family val="2"/>
          </rPr>
          <t xml:space="preserve">EBITDA in North America decreased 2% to USD 393m in 1H22, on the back of last year's gain with our asset rotation strategy (USD +135m in 1H21), partially compensated by the improved gross profit performance.
</t>
        </r>
      </text>
    </comment>
    <comment ref="B170" authorId="0" shapeId="0" xr:uid="{10F211B9-7362-4708-A1D4-B0F943ACF784}">
      <text>
        <r>
          <rPr>
            <b/>
            <sz val="9"/>
            <color indexed="81"/>
            <rFont val="Tahoma"/>
            <family val="2"/>
          </rPr>
          <t>IR EDP:</t>
        </r>
        <r>
          <rPr>
            <sz val="9"/>
            <color indexed="81"/>
            <rFont val="Tahoma"/>
            <family val="2"/>
          </rPr>
          <t xml:space="preserve">
Load factors respective to EBITDA MW and includes both wind &amp; Solar
</t>
        </r>
      </text>
    </comment>
    <comment ref="B178" authorId="0" shapeId="0" xr:uid="{7FC7CE1C-85C6-486A-B20F-04891E8B9A0B}">
      <text>
        <r>
          <rPr>
            <b/>
            <sz val="9"/>
            <color indexed="81"/>
            <rFont val="Tahoma"/>
            <family val="2"/>
          </rPr>
          <t>IR EDP:</t>
        </r>
        <r>
          <rPr>
            <sz val="9"/>
            <color indexed="81"/>
            <rFont val="Tahoma"/>
            <family val="2"/>
          </rPr>
          <t xml:space="preserve">
Generation respective to EBITDA MW and includes both wind &amp; Solar
</t>
        </r>
      </text>
    </comment>
    <comment ref="AA201" authorId="0" shapeId="0" xr:uid="{96EBB119-0961-4E33-B95B-149E4E6A3554}">
      <text>
        <r>
          <rPr>
            <b/>
            <sz val="9"/>
            <color indexed="81"/>
            <rFont val="Tahoma"/>
            <family val="2"/>
          </rPr>
          <t>IR EDP:</t>
        </r>
        <r>
          <rPr>
            <sz val="9"/>
            <color indexed="81"/>
            <rFont val="Tahoma"/>
            <family val="2"/>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28" authorId="0" shapeId="0" xr:uid="{A43D0DDA-B121-41D9-BBE7-01CCD84B0574}">
      <text>
        <r>
          <rPr>
            <b/>
            <sz val="9"/>
            <color indexed="81"/>
            <rFont val="Tahoma"/>
            <family val="2"/>
          </rPr>
          <t>IR EDP:</t>
        </r>
        <r>
          <rPr>
            <sz val="9"/>
            <color indexed="81"/>
            <rFont val="Tahoma"/>
            <family val="2"/>
          </rPr>
          <t xml:space="preserve">
Load factors respective to EBITDA MW and includes both wind &amp; Solar
</t>
        </r>
      </text>
    </comment>
    <comment ref="B240" authorId="0" shapeId="0" xr:uid="{008081CD-0247-4EFF-84A4-EEEFCE2474FB}">
      <text>
        <r>
          <rPr>
            <b/>
            <sz val="9"/>
            <color indexed="81"/>
            <rFont val="Tahoma"/>
            <family val="2"/>
          </rPr>
          <t>IR EDP:</t>
        </r>
        <r>
          <rPr>
            <sz val="9"/>
            <color indexed="81"/>
            <rFont val="Tahoma"/>
            <family val="2"/>
          </rPr>
          <t xml:space="preserve">
Generation respective to EBITDA MW and includes both wind &amp; Solar
</t>
        </r>
      </text>
    </comment>
    <comment ref="AA281" authorId="0" shapeId="0" xr:uid="{41A5C6B0-62C0-4EFC-BD57-1FC3FDF8642E}">
      <text>
        <r>
          <rPr>
            <b/>
            <sz val="9"/>
            <color indexed="81"/>
            <rFont val="Tahoma"/>
            <family val="2"/>
          </rPr>
          <t>IR EDP:</t>
        </r>
        <r>
          <rPr>
            <sz val="9"/>
            <color indexed="81"/>
            <rFont val="Tahoma"/>
            <family val="2"/>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7" authorId="0" shapeId="0" xr:uid="{A61E5678-17CF-44A9-8FBC-9F7B062FFE21}">
      <text>
        <r>
          <rPr>
            <b/>
            <sz val="9"/>
            <color indexed="81"/>
            <rFont val="Tahoma"/>
            <family val="2"/>
          </rPr>
          <t>IR EDP:</t>
        </r>
        <r>
          <rPr>
            <sz val="9"/>
            <color indexed="81"/>
            <rFont val="Tahoma"/>
            <family val="2"/>
          </rPr>
          <t xml:space="preserve">
Load factors respective to EBITDA MW and includes both wind &amp; Solar
</t>
        </r>
      </text>
    </comment>
    <comment ref="B309" authorId="0" shapeId="0" xr:uid="{753C98C8-9822-4289-938F-A69C6CA0739D}">
      <text>
        <r>
          <rPr>
            <b/>
            <sz val="9"/>
            <color indexed="81"/>
            <rFont val="Tahoma"/>
            <family val="2"/>
          </rPr>
          <t>IR EDP:</t>
        </r>
        <r>
          <rPr>
            <sz val="9"/>
            <color indexed="81"/>
            <rFont val="Tahoma"/>
            <family val="2"/>
          </rPr>
          <t xml:space="preserve">
Generation respective to EBITDA MW and includes both wind &amp; Solar
</t>
        </r>
      </text>
    </comment>
    <comment ref="B336" authorId="0" shapeId="0" xr:uid="{FC9DD08C-310D-4583-9F1B-9942513F7ACF}">
      <text>
        <r>
          <rPr>
            <b/>
            <sz val="9"/>
            <color indexed="81"/>
            <rFont val="Tahoma"/>
            <family val="2"/>
          </rPr>
          <t>IR EDP:</t>
        </r>
        <r>
          <rPr>
            <sz val="9"/>
            <color indexed="81"/>
            <rFont val="Tahoma"/>
            <family val="2"/>
          </rPr>
          <t xml:space="preserve">
Load factors respective to EBITDA MW and includes both wind &amp; Solar
</t>
        </r>
      </text>
    </comment>
    <comment ref="B338" authorId="0" shapeId="0" xr:uid="{74F8F2C4-BB71-43CE-AF93-B0C60366CAA6}">
      <text>
        <r>
          <rPr>
            <b/>
            <sz val="9"/>
            <color indexed="81"/>
            <rFont val="Tahoma"/>
            <family val="2"/>
          </rPr>
          <t>IR EDP:</t>
        </r>
        <r>
          <rPr>
            <sz val="9"/>
            <color indexed="81"/>
            <rFont val="Tahoma"/>
            <family val="2"/>
          </rPr>
          <t xml:space="preserve">
Generation respective to EBITDA MW and includes both wind &amp; Solar
</t>
        </r>
      </text>
    </comment>
    <comment ref="B340" authorId="0" shapeId="0" xr:uid="{F6608C11-40F7-4996-A2C0-864FFB1DBE08}">
      <text>
        <r>
          <rPr>
            <b/>
            <sz val="9"/>
            <color indexed="81"/>
            <rFont val="Tahoma"/>
            <family val="2"/>
          </rPr>
          <t>IR EDP:</t>
        </r>
        <r>
          <rPr>
            <sz val="9"/>
            <color indexed="81"/>
            <rFont val="Tahoma"/>
            <family val="2"/>
          </rPr>
          <t xml:space="preserve">
Average selling price only considers capacity pre-Sunseap consolidation, as it is the only one to consider the first three months of the year</t>
        </r>
      </text>
    </comment>
    <comment ref="Q375" authorId="2" shapeId="0" xr:uid="{9262DB4B-3AC5-4394-9A61-1E7885D9AD35}">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 ref="Q394" authorId="2" shapeId="0" xr:uid="{891250A5-AD21-485C-B027-C70CF8C813EA}">
      <text>
        <r>
          <rPr>
            <b/>
            <sz val="9"/>
            <color indexed="81"/>
            <rFont val="Tahoma"/>
            <family val="2"/>
          </rPr>
          <t>Pedro Gonçalves Santos:</t>
        </r>
        <r>
          <rPr>
            <sz val="9"/>
            <color indexed="81"/>
            <rFont val="Tahoma"/>
            <family val="2"/>
          </rPr>
          <t xml:space="preserve">
Ajustado manualmente em linha com handout EDP (feito na vespera da entrega) Melhorar!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C8F08ED4-C6FC-4AED-BB27-22B9932C437E}">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W11" authorId="0" shapeId="0" xr:uid="{A7C15540-7E40-4479-9828-440AD3733401}">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1" authorId="0" shapeId="0" xr:uid="{FB29E58C-E7B1-4C42-8F5D-346E06FEFD60}">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W12" authorId="0" shapeId="0" xr:uid="{C75C66C2-2F00-402B-97F0-378F39CF6DE2}">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2" authorId="0" shapeId="0" xr:uid="{BF7C4568-7E49-4E99-9462-1EAB54518913}">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shapeId="0" xr:uid="{F673F305-40A5-4F80-9E07-8447649534D2}">
      <text>
        <r>
          <rPr>
            <b/>
            <sz val="9"/>
            <color indexed="81"/>
            <rFont val="Tahoma"/>
            <family val="2"/>
          </rPr>
          <t xml:space="preserve">IR EDP: </t>
        </r>
        <r>
          <rPr>
            <sz val="9"/>
            <color indexed="81"/>
            <rFont val="Tahoma"/>
            <family val="2"/>
          </rPr>
          <t xml:space="preserve">
Supplies &amp; services + Personnel costs</t>
        </r>
      </text>
    </comment>
    <comment ref="B25" authorId="0" shapeId="0" xr:uid="{1FF21049-7A76-4C87-B7C9-5580B273E063}">
      <text>
        <r>
          <rPr>
            <b/>
            <sz val="9"/>
            <color indexed="81"/>
            <rFont val="Tahoma"/>
            <family val="2"/>
          </rPr>
          <t>IR EDP:</t>
        </r>
        <r>
          <rPr>
            <sz val="9"/>
            <color indexed="81"/>
            <rFont val="Tahoma"/>
            <family val="2"/>
          </rPr>
          <t xml:space="preserve">
Net of subsidies</t>
        </r>
      </text>
    </comment>
    <comment ref="B31" authorId="1" shapeId="0" xr:uid="{4C9A6B67-B390-41E5-B902-A2F4A3C13F95}">
      <text>
        <r>
          <rPr>
            <b/>
            <sz val="9"/>
            <color indexed="81"/>
            <rFont val="Tahoma"/>
            <family val="2"/>
          </rPr>
          <t>IR EDP:</t>
        </r>
        <r>
          <rPr>
            <sz val="9"/>
            <color indexed="81"/>
            <rFont val="Tahoma"/>
            <family val="2"/>
          </rPr>
          <t xml:space="preserve">
Up until 2019, investments in distribution were only considered maintenance</t>
        </r>
      </text>
    </comment>
    <comment ref="B35" authorId="0" shapeId="0" xr:uid="{506D6758-5368-43A7-AA07-955F14CAC529}">
      <text>
        <r>
          <rPr>
            <b/>
            <sz val="9"/>
            <color indexed="81"/>
            <rFont val="Tahoma"/>
            <family val="2"/>
          </rPr>
          <t>IR EDP:</t>
        </r>
        <r>
          <rPr>
            <sz val="9"/>
            <color indexed="81"/>
            <rFont val="Tahoma"/>
            <family val="2"/>
          </rPr>
          <t xml:space="preserve">
Financial assets as to the transmission business. </t>
        </r>
      </text>
    </comment>
    <comment ref="B37" authorId="0" shapeId="0" xr:uid="{3CD262B4-B80F-410B-8B96-6965C1EE0DEB}">
      <text>
        <r>
          <rPr>
            <b/>
            <sz val="9"/>
            <color indexed="81"/>
            <rFont val="Tahoma"/>
            <family val="2"/>
          </rPr>
          <t>IR EDP:</t>
        </r>
        <r>
          <rPr>
            <sz val="9"/>
            <color indexed="81"/>
            <rFont val="Tahoma"/>
            <family val="2"/>
          </rPr>
          <t xml:space="preserve">
Regulated Asset Base in Spain updated with provision reversal "Lesividad"</t>
        </r>
      </text>
    </comment>
    <comment ref="B66" authorId="0" shapeId="0" xr:uid="{0FBF31AC-0C28-4A1D-BC6E-9BB70DD13404}">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04" authorId="0" shapeId="0" xr:uid="{6E22A792-B3A6-4A39-BA9F-942EC5BB171C}">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04" authorId="0" shapeId="0" xr:uid="{FCCFEE96-86F6-47D8-AC3A-BA53B29C0405}">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B109" authorId="0" shapeId="0" xr:uid="{8140B1FA-AD93-4A4E-B95D-FAB1BEF8BF2D}">
      <text>
        <r>
          <rPr>
            <b/>
            <sz val="9"/>
            <color indexed="81"/>
            <rFont val="Tahoma"/>
            <family val="2"/>
          </rPr>
          <t>IR EDP:</t>
        </r>
        <r>
          <rPr>
            <sz val="9"/>
            <color indexed="81"/>
            <rFont val="Tahoma"/>
            <family val="2"/>
          </rPr>
          <t xml:space="preserve">
Financial assets as to the transmission business. </t>
        </r>
      </text>
    </comment>
    <comment ref="B129" authorId="0" shapeId="0" xr:uid="{E481C96A-35F9-4E02-87F7-3B763AD7BE25}">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51" authorId="0" shapeId="0" xr:uid="{39AFF642-33E0-415C-B562-B2DC07B05300}">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51" authorId="0" shapeId="0" xr:uid="{0416BDB7-4379-4DF7-A62F-59FA1421392D}">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shapeId="0" xr:uid="{03C4E98E-0ED1-4A27-90F3-91696837C4E9}">
      <text>
        <r>
          <rPr>
            <b/>
            <sz val="9"/>
            <color indexed="81"/>
            <rFont val="Tahoma"/>
            <family val="2"/>
          </rPr>
          <t>IR EDP:</t>
        </r>
        <r>
          <rPr>
            <sz val="9"/>
            <color indexed="81"/>
            <rFont val="Tahoma"/>
            <family val="2"/>
          </rPr>
          <t xml:space="preserve">
Financial assets as to the transmission business. </t>
        </r>
      </text>
    </comment>
    <comment ref="B171" authorId="0" shapeId="0" xr:uid="{B9A6B1FB-DF5A-4689-9B37-B90C595FF57E}">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85" authorId="0" shapeId="0" xr:uid="{9555B340-BC1A-45DF-9F62-1520AEB8C310}">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185" authorId="0" shapeId="0" xr:uid="{4B61532B-D90E-4346-BCEF-D0DBACF55BAB}">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W188" authorId="0" shapeId="0" xr:uid="{D736CE07-288F-491A-B8B3-CAA3B1797C70}">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188" authorId="0" shapeId="0" xr:uid="{09A3376C-AFDB-4829-A0FC-EEA9AE506974}">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W193" authorId="0" shapeId="0" xr:uid="{ED742876-9442-4185-97AB-4FF9E5876E7D}">
      <text>
        <r>
          <rPr>
            <b/>
            <sz val="9"/>
            <color indexed="81"/>
            <rFont val="Tahoma"/>
            <family val="2"/>
          </rPr>
          <t>IR EDP:</t>
        </r>
        <r>
          <rPr>
            <sz val="9"/>
            <color indexed="81"/>
            <rFont val="Tahoma"/>
            <family val="2"/>
          </rPr>
          <t xml:space="preserve">
Overall, EBITDA from electricity networks increased by 73% YoY to R$2,753m, positively impacted by the disposal gains in transmission, the regulated revenues indexation to inflation and a solid recovery in demand.
</t>
        </r>
      </text>
    </comment>
    <comment ref="AA193" authorId="0" shapeId="0" xr:uid="{587F00BF-5522-4615-8F1A-42F53F00B215}">
      <text>
        <r>
          <rPr>
            <b/>
            <sz val="9"/>
            <color indexed="81"/>
            <rFont val="Tahoma"/>
            <family val="2"/>
          </rPr>
          <t>IR EDP:</t>
        </r>
        <r>
          <rPr>
            <sz val="9"/>
            <color indexed="81"/>
            <rFont val="Tahoma"/>
            <family val="2"/>
          </rPr>
          <t xml:space="preserve">
Overall, EBITDA from electricity networks increased by 34% YoY to R$ 843m, positively impacted by the regulated revenues indexation to inflation and update in the concessions asset’s residual value.
</t>
        </r>
      </text>
    </comment>
    <comment ref="W216" authorId="0" shapeId="0" xr:uid="{9CE4D1A5-99E4-4CB0-99EB-C2FB4B4A4CD2}">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216" authorId="0" shapeId="0" xr:uid="{3B720C69-A75A-4878-805E-A4EDD1638123}">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shapeId="0" xr:uid="{7A2EEF8A-21C0-4676-84F5-6206B02203FC}">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259" authorId="0" shapeId="0" xr:uid="{33EDEAF1-5FB6-4646-90D7-4473FF6B2573}">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259" authorId="0" shapeId="0" xr:uid="{9349CA66-CC80-46F1-9ECB-83BAA7D5B071}">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shapeId="0" xr:uid="{2BB4351B-30BA-4FB3-B932-A4E56A03F9C9}">
      <text>
        <r>
          <rPr>
            <b/>
            <sz val="9"/>
            <color indexed="81"/>
            <rFont val="Tahoma"/>
            <family val="2"/>
          </rPr>
          <t>IR EDP:</t>
        </r>
        <r>
          <rPr>
            <sz val="9"/>
            <color indexed="81"/>
            <rFont val="Tahoma"/>
            <family val="2"/>
          </rPr>
          <t xml:space="preserve">
Corresponds to Financial assets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3" authorId="0" shapeId="0" xr:uid="{ADA1A25D-32A0-4E6B-8F92-92D221502E02}">
      <text>
        <r>
          <rPr>
            <b/>
            <sz val="9"/>
            <color indexed="81"/>
            <rFont val="Tahoma"/>
            <family val="2"/>
          </rPr>
          <t>IR EDP:</t>
        </r>
        <r>
          <rPr>
            <sz val="9"/>
            <color indexed="81"/>
            <rFont val="Tahoma"/>
            <family val="2"/>
          </rPr>
          <t xml:space="preserve">
Installed capacity that contributed to the revenues in the period</t>
        </r>
      </text>
    </comment>
    <comment ref="B8" authorId="0" shapeId="0" xr:uid="{FFFBB07A-BC74-4D9E-ADCE-610909DDF23C}">
      <text>
        <r>
          <rPr>
            <b/>
            <sz val="9"/>
            <color indexed="81"/>
            <rFont val="Tahoma"/>
            <family val="2"/>
          </rPr>
          <t>IR EDP:</t>
        </r>
        <r>
          <rPr>
            <sz val="9"/>
            <color indexed="81"/>
            <rFont val="Tahoma"/>
            <family val="2"/>
          </rPr>
          <t xml:space="preserve">
Includes Poland, Romania, France, Belgium and Italy;</t>
        </r>
      </text>
    </comment>
    <comment ref="B11" authorId="0" shapeId="0" xr:uid="{6A6D1FA5-F9C3-4A77-A819-A435A651239A}">
      <text>
        <r>
          <rPr>
            <b/>
            <sz val="9"/>
            <color indexed="81"/>
            <rFont val="Tahoma"/>
            <family val="2"/>
          </rPr>
          <t>IR EDP:</t>
        </r>
        <r>
          <rPr>
            <sz val="9"/>
            <color indexed="81"/>
            <rFont val="Tahoma"/>
            <family val="2"/>
          </rPr>
          <t xml:space="preserve">
Includes Canada and Mexico;</t>
        </r>
      </text>
    </comment>
    <comment ref="B41" authorId="0" shapeId="0" xr:uid="{39FFA88C-4B6F-4870-BA7D-7DBF3A94B7FB}">
      <text>
        <r>
          <rPr>
            <b/>
            <sz val="9"/>
            <color indexed="81"/>
            <rFont val="Tahoma"/>
            <family val="2"/>
          </rPr>
          <t>IR EDP:</t>
        </r>
        <r>
          <rPr>
            <sz val="9"/>
            <color indexed="81"/>
            <rFont val="Tahoma"/>
            <family val="2"/>
          </rPr>
          <t xml:space="preserve">
Includes Nuclear, Cogeneration and Waste.</t>
        </r>
      </text>
    </comment>
    <comment ref="B60" authorId="0" shapeId="0" xr:uid="{65D54C09-2DBC-438B-802E-5FB87BA00B0E}">
      <text>
        <r>
          <rPr>
            <b/>
            <sz val="9"/>
            <color indexed="81"/>
            <rFont val="Tahoma"/>
            <family val="2"/>
          </rPr>
          <t>IR EDP:</t>
        </r>
        <r>
          <rPr>
            <sz val="9"/>
            <color indexed="81"/>
            <rFont val="Tahoma"/>
            <family val="2"/>
          </rPr>
          <t xml:space="preserve">
Includes Poland, Romania, France, Belgium and Italy;</t>
        </r>
      </text>
    </comment>
    <comment ref="B63" authorId="0" shapeId="0" xr:uid="{F52FD0AA-A567-4632-A70E-8F755D9BAF24}">
      <text>
        <r>
          <rPr>
            <b/>
            <sz val="9"/>
            <color indexed="81"/>
            <rFont val="Tahoma"/>
            <family val="2"/>
          </rPr>
          <t>IR EDP:</t>
        </r>
        <r>
          <rPr>
            <sz val="9"/>
            <color indexed="81"/>
            <rFont val="Tahoma"/>
            <family val="2"/>
          </rPr>
          <t xml:space="preserve">
Includes Canada and Mexico;</t>
        </r>
      </text>
    </comment>
    <comment ref="B93" authorId="0" shapeId="0" xr:uid="{9F113753-9649-4191-9FA3-5F1B29EEBA20}">
      <text>
        <r>
          <rPr>
            <b/>
            <sz val="9"/>
            <color indexed="81"/>
            <rFont val="Tahoma"/>
            <family val="2"/>
          </rPr>
          <t>IR EDP:</t>
        </r>
        <r>
          <rPr>
            <sz val="9"/>
            <color indexed="81"/>
            <rFont val="Tahoma"/>
            <family val="2"/>
          </rPr>
          <t xml:space="preserve">
Includes Nuclear, Cogeneration and Waste.</t>
        </r>
      </text>
    </comment>
    <comment ref="B111" authorId="0" shapeId="0" xr:uid="{632A219F-4D2E-4D79-93C4-5DC5C0FB499D}">
      <text>
        <r>
          <rPr>
            <b/>
            <sz val="9"/>
            <color indexed="81"/>
            <rFont val="Tahoma"/>
            <family val="2"/>
          </rPr>
          <t>IR EDP:</t>
        </r>
        <r>
          <rPr>
            <sz val="9"/>
            <color indexed="81"/>
            <rFont val="Tahoma"/>
            <family val="2"/>
          </rPr>
          <t xml:space="preserve">
In 2021, RAB post-lesividad (see note page 16</t>
        </r>
      </text>
    </comment>
    <comment ref="B117" authorId="0" shapeId="0" xr:uid="{4163273F-69BF-428C-85A4-C471373B2498}">
      <text>
        <r>
          <rPr>
            <b/>
            <sz val="9"/>
            <color indexed="81"/>
            <rFont val="Tahoma"/>
            <family val="2"/>
          </rPr>
          <t>IR EDP:</t>
        </r>
        <r>
          <rPr>
            <sz val="9"/>
            <color indexed="81"/>
            <rFont val="Tahoma"/>
            <family val="2"/>
          </rPr>
          <t xml:space="preserve">
Corresponds to Financial assets</t>
        </r>
      </text>
    </comment>
    <comment ref="B155" authorId="0" shapeId="0" xr:uid="{6F5068FD-0D65-4812-B61A-924F671B370B}">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7" authorId="0" shapeId="0" xr:uid="{5BC2F8AE-A56A-4992-8B6C-5AA710858BA0}">
      <text>
        <r>
          <rPr>
            <b/>
            <sz val="9"/>
            <color indexed="81"/>
            <rFont val="Tahoma"/>
            <family val="2"/>
          </rPr>
          <t>IR EDP:</t>
        </r>
        <r>
          <rPr>
            <sz val="9"/>
            <color indexed="81"/>
            <rFont val="Tahoma"/>
            <family val="2"/>
          </rPr>
          <t xml:space="preserve">
The stationary emissions do not include those produced by the burning of ArcelorMittal steel gases in EDP's power plant in Spain; </t>
        </r>
      </text>
    </comment>
    <comment ref="B8" authorId="0" shapeId="0" xr:uid="{3A223081-8D69-4F79-870D-F790B98DDABE}">
      <text>
        <r>
          <rPr>
            <b/>
            <sz val="9"/>
            <color indexed="81"/>
            <rFont val="Tahoma"/>
            <family val="2"/>
          </rPr>
          <t>IR EDP:</t>
        </r>
        <r>
          <rPr>
            <sz val="9"/>
            <color indexed="81"/>
            <rFont val="Tahoma"/>
            <family val="2"/>
          </rPr>
          <t xml:space="preserve">
Scope 2 emissions according with GHG Protocol based location methodology</t>
        </r>
      </text>
    </comment>
    <comment ref="AB28" authorId="0" shapeId="0" xr:uid="{D9A85C40-0DEE-480C-BF87-573FB1B2ABDB}">
      <text>
        <r>
          <rPr>
            <b/>
            <sz val="9"/>
            <color indexed="81"/>
            <rFont val="Tahoma"/>
            <family val="2"/>
          </rPr>
          <t>IR EDP:</t>
        </r>
        <r>
          <rPr>
            <sz val="9"/>
            <color indexed="81"/>
            <rFont val="Tahoma"/>
            <family val="2"/>
          </rPr>
          <t xml:space="preserve">
Change of scope: from number of contracted electric charging points to installed electric charging points</t>
        </r>
      </text>
    </comment>
    <comment ref="B50" authorId="0" shapeId="0" xr:uid="{443A1ED2-4F7A-453C-B3C1-7B5396D3D02B}">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 ref="B51" authorId="0" shapeId="0" xr:uid="{220A7448-1CB3-4982-AF3D-6DDABF3BA104}">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1">
    <s v="PRD_OPERATIONALS"/>
    <s v="[Measures].[VALUE KPI YTD]"/>
    <s v="[DIM_CATEGORY].[COD_CATEGORY].&amp;[A]"/>
    <s v="[FCT_KPI_VAL].[TIME_AGGREGATION].&amp;[Month]"/>
    <s v="[DIM_PRODUCT].[DESC_PRODUCT].&amp;[Electricity]"/>
    <s v="[DIM_ENERGY_VALUE_CHAIN].[DESC_ENERGY_VALUE_CHAIN].&amp;[Distribution]"/>
    <s v="[FCT_KPI_VAL].[TIME_AGGREGATION].&amp;[Month (ytd)]"/>
    <s v="[DIM_KPI_MASTERDATA].[COD_REVAMP].&amp;[1001430]"/>
    <s v="[DIM_BUSINESS_UNIT].[COD_BUSINESS_UNIT].&amp;[EDPES]"/>
    <s v="[DIM_BUSINESS_UNIT].[COD_BUSINESS_UNIT].&amp;[EDPD]"/>
    <s v="[DIM_KPI_MASTERDATA].[COD_REVAMP].&amp;[1005970]"/>
    <s v="[DIM_ENERGY_VALUE_CHAIN].[DESC_ENERGY_VALUE_CHAIN].&amp;[Generation]"/>
    <s v="[Measures].[Energy losses (in % of energy input) YTD]"/>
    <s v="[DIM_CALENDAR].[COD_MONTH].&amp;[202106]"/>
    <s v="[DIM_BUSINESS_UNIT].[COD_BUSINESS_UNIT].&amp;[EDPBR]"/>
    <s v="[DIM_REPORTING_UNIT].[COD_REPORTING_UNIT].&amp;[2535]"/>
    <s v="[DIM_ISSUE_TYPE].[DESC_ISSUE_TYPE].&amp;[Commercial]"/>
    <s v="[DIM_REPORTING_UNIT].[COD_REPORTING_UNIT].&amp;[2537]"/>
    <s v="[DIM_ISSUE_TYPE].[DESC_ISSUE_TYPE].&amp;[Technical]"/>
    <s v="[DIM_TECHNOLOGY].[DESC_TECHNOLOGY].&amp;[Hydro]"/>
    <s v="[FCT_KPI_VAL].[TIME_AGGREGATION].&amp;[Quarter (ytd)]"/>
    <s v="[DIM_KPI_MASTERDATA].[COD_REVAMP].&amp;[1005710]"/>
    <s v="[FCT_KPI_VAL].[COD_UNIT_OF_MEASURE].&amp;[#]"/>
    <s v="[FCT_KPI_VAL].[DESC_DETAIL].&amp;[EDP]"/>
    <s v="[FCT_KPI_VAL].[DESC_DETAIL].&amp;[Contractors]"/>
    <s v="[DIM_KPI_MASTERDATA].[COD_REVAMP].&amp;[1005700]"/>
    <s v="[DIM_KPI_MASTERDATA].[COD_REVAMP].&amp;[1005680]"/>
    <s v="[FCT_KPI_VAL].[COD_UNIT_OF_MEASURE].&amp;[%]"/>
    <s v="[DIM_KPI_MASTERDATA].[COD_REVAMP].&amp;[1005640]"/>
    <s v="[DIM_KPI_MASTERDATA].[COD_REVAMP].&amp;[1004690]"/>
    <s v="[DIM_KPI_MASTERDATA].[COD_REVAMP].&amp;[1005670]"/>
    <s v="[FCT_KPI_VAL].[COD_UNIT_OF_MEASURE].&amp;[h]"/>
    <s v="[DIM_KPI_MASTERDATA].[COD_REVAMP].&amp;[1005350]"/>
    <s v="[DIM_KPI_MASTERDATA].[COD_REVAMP].&amp;[1005550]"/>
    <s v="[FCT_KPI_VAL].[COD_UNIT_OF_MEASURE].&amp;[t]"/>
    <s v="[DIM_KPI_MASTERDATA].[COD_REVAMP].&amp;[1005370]"/>
    <s v="[DIM_KPI_MASTERDATA].[COD_REVAMP].&amp;[1005510]"/>
    <s v="[DIM_KPI_MASTERDATA].[COD_REVAMP].&amp;[1005530]"/>
    <s v="[FCT_KPI_VAL].[COD_UNIT_OF_MEASURE].&amp;[10^3 m3]"/>
    <s v="[FCT_KPI_VAL].[COD_UNIT_OF_MEASURE].&amp;[kt]"/>
    <s v="[DIM_KPI_MASTERDATA].[COD_REVAMP].&amp;[1005340]"/>
    <s v="[DIM_KPI_MASTERDATA].[COD_REVAMP].&amp;[1005490]"/>
    <s v="[DIM_KPI_MASTERDATA].[COD_REVAMP].&amp;[1005450]"/>
    <s v="[FCT_KPI_VAL].[COD_UNIT_OF_MEASURE].&amp;[ktCO2eq]"/>
    <s v="[DIM_KPI_MASTERDATA].[COD_REVAMP].&amp;[1005520]"/>
    <s v="[DIM_KPI_MASTERDATA].[COD_REVAMP].&amp;[1005560]"/>
    <s v="[DIM_KPI_MASTERDATA].[COD_REVAMP].&amp;[1005460]"/>
    <s v="[DIM_KPI_MASTERDATA].[COD_REVAMP].&amp;[1005360]"/>
    <s v="[DIM_KPI_MASTERDATA].[COD_REVAMP].&amp;[1005540]"/>
    <s v="[DIM_KPI_MASTERDATA].[COD_REVAMP].&amp;[1005500]"/>
    <s v="[DIM_KPI_MASTERDATA].[COD_REVAMP].&amp;[1005440]"/>
    <s v="[FCT_KPI_VAL].[COD_UNIT_OF_MEASURE].&amp;[gCO2/kWh]"/>
    <s v="[DIM_KPI_MASTERDATA].[COD_REVAMP].&amp;[1003900]"/>
    <s v="[DIM_KPI_MASTERDATA].[COD_REVAMP].&amp;[1003130]"/>
    <s v="[DIM_REPORTING_UNIT].[COD_REPORTING_UNIT].&amp;[2545]"/>
    <s v="[DIM_REPORTING_UNIT].[COD_REPORTING_UNIT].&amp;[2539]"/>
    <s v="[DIM_REPORTING_UNIT].[COD_REPORTING_UNIT].&amp;[2568]"/>
    <s v="[DIM_REPORTING_UNIT].[COD_REPORTING_UNIT].&amp;[2553]"/>
    <s v="[DIM_REPORTING_UNIT].[COD_REPORTING_UNIT].&amp;[2564]"/>
    <s v="[DIM_CALENDAR].[COD_MONTH].&amp;[202112]"/>
    <s v="[DIM_CALENDAR].[COD_MONTH].&amp;[202012]"/>
    <s v="[DIM_BUSINESS_UNIT].[COD_BUSINESS_UNIT].&amp;[EDP]"/>
    <s v="[DIM_CALENDAR].[COD_MONTH].&amp;[202203]"/>
    <s v="[DIM_BUSINESS_UNIT].[COD_BUSINESS_UNIT].[All]"/>
    <s v="[DIM_KPI_MASTERDATA].[COD_REVAMP].&amp;[1006090]"/>
    <s v="[DIM_KPI_MASTERDATA].[COD_REVAMP].&amp;[1005790]"/>
    <s v="[DIM_KPI_MASTERDATA].[COD_REVAMP].&amp;[1005780]"/>
    <s v="[DIM_KPI_MASTERDATA].[COD_REVAMP].&amp;[1006000]"/>
    <s v="[DIM_KPI_MASTERDATA].[COD_REVAMP].&amp;[1006010]"/>
    <s v="[DIM_KPI_MASTERDATA].[COD_REVAMP].&amp;[1006020]"/>
    <s v="[DIM_KPI_MASTERDATA].[COD_REVAMP].&amp;[1006040]"/>
    <s v="[DIM_KPI_MASTERDATA].[COD_REVAMP].&amp;[1006050]"/>
    <s v="[DIM_KPI_MASTERDATA].[COD_REVAMP].&amp;[1006030]"/>
    <s v="[DIM_KPI_MASTERDATA].[COD_REVAMP].&amp;[1006060]"/>
    <s v="[DIM_KPI_MASTERDATA].[COD_REVAMP].&amp;[1006840]"/>
    <s v="[DIM_CALENDAR].[COD_MONTH].&amp;[202206]"/>
    <s v="[DIM_BUSINESS_UNIT].[COD_BUSINESS_UNIT].&amp;[General]"/>
    <s v="[DIM_KPI_MASTERDATA].[COD_REVAMP].&amp;[1002710]"/>
    <s v="[DIM_KPI_MASTERDATA].[COD_REVAMP].&amp;[1002700]"/>
    <s v="[FCT_KPI_VAL].[TIME_AGGREGATION].&amp;[Day]"/>
    <s v="[Measures].[VALUE KPI]"/>
    <s v="[DIM_CALENDAR].[COD_MONTH].&amp;[202209]"/>
    <s v="[DIM_KPI_MASTERDATA].[COD_REVAMP].&amp;[1006080]"/>
    <s v="[DIM_CALENDAR].[COD_MONTH].&amp;[202212]"/>
    <s v="[DIM_CALENDAR].[COD_MONTH].&amp;[202303]"/>
    <s v="EDPR Monthly Performance"/>
    <s v="[Dim_Calendar].[Year].&amp;[2023]"/>
    <s v="[Dim_Calendar].[Month].&amp;[March]"/>
    <s v="[Measures].[Act CAPACITY EBITDA]"/>
    <s v="[Pipeline].[Technology Pipeline].&amp;[Solar]"/>
    <s v="[Dim_Company].[Country].&amp;[Spain]"/>
    <s v="[Dim_Company].[Country].&amp;[France]"/>
    <s v="[Measures].[Act AVG Price EUR YTD]"/>
    <s v="[Dim_Company].[Country].&amp;[Japan]"/>
    <s v="[Dim_Company].[Country].&amp;[Poland]"/>
    <s v="{([Dim_Company].[Country].&amp;[Belgium]),([Dim_Company].[Country].&amp;[Belgium - offshore])}"/>
    <s v="[Measures].[Act % NCF YTD]"/>
    <s v="[Dim_Company].[Platform].&amp;[EDPR-NA]"/>
    <s v="[Dim_Calendar].[Month and Year].&amp;[March  2023]"/>
    <s v="[Dim_Company].[Country].&amp;[Italy]"/>
    <s v="-{[Dim_Oneoffs].[Net Revenues].[Colombia Turnover to COGS],[Dim_Oneoffs].[Net Revenues].[APAC Retail Energy Sales],[Dim_Oneoffs].[Net Revenues].[Sales Hedge Swaps - Sunseap],[Dim_Oneoffs].[Net Revenues].[SP Regulatory Liability Reversal]}"/>
    <s v="[Measures].[BU % NCF]"/>
    <s v="EDPR Monthly Performance_NEW"/>
    <s v="[Dim_Park].[Region Group].&amp;[US - Central]"/>
    <s v="[Dim_Company].[Country].&amp;[Belgium]"/>
    <s v="[Measures].[CAPACITY EBITDA PPA HEDGED]"/>
    <s v="[Measures].[ACT AVG CAPACITY EBITDA OPS]"/>
    <s v="[Dim_Company].[Country].&amp;[Mexico]"/>
    <s v="EDPRTornadoCube"/>
    <s v="[Pipeline].[Technology Pipeline].&amp;[Wind]"/>
    <s v="[Dim Location].[Region Group].&amp;[US - Central]"/>
    <s v="#,##0.00;-#,##0.00"/>
    <s v="0.0"/>
    <s v="[Dim_Park].[Region Group].&amp;[US - West]"/>
    <s v="[Measures].[Act % NCF]"/>
    <s v="{([Dim_Calendar].[Month].&amp;[January]),([Dim_Calendar].[Month].&amp;[February]),([Dim_Calendar].[Month].&amp;[March])}"/>
    <s v="{([Dim_Company].[Country].&amp;[Portugal]),([Dim_Company].[Country].&amp;[Portugal - offshore])}"/>
    <s v="[Dim_Company].[Platform].&amp;[EDPR-APAC]"/>
    <s v="[Measures].[CAPACITY EBITDA MERCHANT]"/>
    <s v="[Measures].[CAPACITY EBITDA Under Construction]"/>
    <s v="[Dim_Company].[Company SAP Hierarchy].[Platform].&amp;[EDPR-LATAM]"/>
    <s v="{([Pipeline].[Technology Pipeline].&amp;[Fixed-bottom offshore wind]),([Pipeline].[Technology Pipeline].&amp;[Floating offshore wind])}"/>
    <s v="[Dim_Company].[Country].&amp;[Greece]"/>
    <s v="{{([Dim_Company].[Country].&amp;[Belgium]),([Dim_Company].[Country].&amp;[Belgium - offshore])},([Dim_Company].[Country].&amp;[France]),([Dim_Company].[Country].&amp;[Romania]),([Dim_Company].[Country].&amp;[Italy]),([Dim_Company].[Country].&amp;[Poland]),([Dim_Company].[Country].&amp;[Greece]),{([Dim_Company].[Country].&amp;[United Kingdom]),([Dim_Company].[Country].&amp;[United Kingdom - offshore])},([Dim_Company].[Country].&amp;[Hungary]),([Dim_Company].[Country].&amp;[Germany]),([Dim_Company].[Country].&amp;[Netherlands])}"/>
    <s v="[Dim_Company].[Country].&amp;[Brazil]"/>
    <s v="[Dim_Park].[Technology].&amp;[Wind]"/>
    <s v="{([Dim_Park].[Technology].&amp;[Fixed-bottom offshore wind]),([Dim_Park].[Technology].&amp;[Floating offshore wind])}"/>
    <s v="[Measures].[Act CAPACITY NET EQUITY]"/>
    <s v="[Dim_Company].[Country].&amp;[Singapore]"/>
    <s v="#,0.00"/>
    <s v="[Dim_Park].[Technology].&amp;[Solar]"/>
    <s v="[Dim Location].[Country].&amp;[EDPR-NA]&amp;[United States]"/>
    <s v="{([Dim_Company].[Country].&amp;[United Kingdom]),([Dim_Company].[Country].&amp;[United Kingdom - offshore])}"/>
    <s v="{([Dim_Park].[Technology].&amp;[Solar]),([Dim_Park].[Technology].&amp;[Storage])}"/>
    <s v="[Dim_Company].[Country].&amp;[Vietnam]"/>
    <s v="[Dim_Company].[Country].&amp;[United States]"/>
    <s v="[Dim_Company].[Platform].&amp;[EDPR-EU]"/>
    <s v="[Dim_Company].[Country].&amp;[Canada]"/>
    <s v="[Dim_Company].[Country].&amp;[Romania]"/>
    <s v="[Dim Scenario].[Scenario].&amp;[8]"/>
    <s v="[Measures].[FX RATE YTD AVG]"/>
    <s v="[Dim Location].[Admin Division1].&amp;[United States]&amp;[California]"/>
    <s v="[Dim Date].[Month].&amp;[202303]"/>
    <s v="[Dim_Company].[Country].&amp;[Cambodia]"/>
    <s v="[DIM_KPI_MASTERDATA].[COD_REVAMP].&amp;[1005470]"/>
    <s v="[FCT_KPI_VAL].[TIME_AGGREGATION].&amp;[Year]"/>
    <s v="[DIM_KPI_MASTERDATA].[COD_REVAMP].&amp;[1005480]"/>
    <s v="[FCT_KPI_VAL].[COD_UNIT_OF_MEASURE].&amp;[ktCO2]"/>
    <s v="[DIM_KPI_MASTERDATA].[COD_REVAMP].&amp;[1007510]"/>
    <s v="[DIM_KPI_MASTERDATA].[COD_REVAMP].&amp;[1005300]"/>
    <s v="[DIM_KPI_MASTERDATA].[COD_REVAMP].&amp;[1007440]"/>
    <s v="[DIM_CALENDAR].[COD_MONTH].&amp;[202306]"/>
    <s v="[Dim_Calendar].[Month].&amp;[June]"/>
    <s v="[Dim_Calendar].[Month and Year].&amp;[June  2023]"/>
    <s v="{([Dim_Calendar].[Month].&amp;[April]),([Dim_Calendar].[Month].&amp;[May]),([Dim_Calendar].[Month].&amp;[June])}"/>
    <s v="[Dim_Company].[Country].&amp;[Portugal]"/>
    <s v="[Dim_Company].[Country].&amp;[China]"/>
    <s v="{([Pipeline].[Country Pipeline].&amp;[Portugal]),([Pipeline].[Country Pipeline].&amp;[Portugal - offshore])}"/>
    <s v="[Measures].[CAPACITY GROSS Under Construction]"/>
    <s v="[Dim Date].[Month].&amp;[202306]"/>
    <s v="[DIM_KPI_MASTERDATA].[COD_REVAMP].&amp;[1005590]"/>
  </metadataStrings>
  <mdxMetadata count="417">
    <mdx n="0" f="v">
      <t c="5">
        <n x="1"/>
        <n x="13"/>
        <n x="53"/>
        <n x="2"/>
        <n x="57"/>
      </t>
    </mdx>
    <mdx n="0" f="v">
      <t c="5">
        <n x="1"/>
        <n x="13"/>
        <n x="53"/>
        <n x="2"/>
        <n x="56"/>
      </t>
    </mdx>
    <mdx n="0" f="v">
      <t c="5">
        <n x="1"/>
        <n x="13"/>
        <n x="53"/>
        <n x="2"/>
        <n x="58"/>
      </t>
    </mdx>
    <mdx n="0" f="v">
      <t c="10">
        <n x="1"/>
        <n x="13"/>
        <n x="11"/>
        <n x="3"/>
        <n x="4"/>
        <n x="14"/>
        <n x="2"/>
        <n x="7"/>
        <n x="19"/>
        <n x="54"/>
      </t>
    </mdx>
    <mdx n="0" f="v">
      <t c="10">
        <n x="1"/>
        <n x="13"/>
        <n x="11"/>
        <n x="3"/>
        <n x="4"/>
        <n x="14"/>
        <n x="2"/>
        <n x="7"/>
        <n x="19"/>
        <n x="55"/>
      </t>
    </mdx>
    <mdx n="0" f="v">
      <t c="10">
        <n x="1"/>
        <n x="59"/>
        <n x="11"/>
        <n x="3"/>
        <n x="4"/>
        <n x="14"/>
        <n x="2"/>
        <n x="7"/>
        <n x="19"/>
        <n x="54"/>
      </t>
    </mdx>
    <mdx n="0" f="v">
      <t c="10">
        <n x="1"/>
        <n x="59"/>
        <n x="11"/>
        <n x="3"/>
        <n x="4"/>
        <n x="14"/>
        <n x="2"/>
        <n x="7"/>
        <n x="19"/>
        <n x="55"/>
      </t>
    </mdx>
    <mdx n="0" f="v">
      <t c="5">
        <n x="1"/>
        <n x="59"/>
        <n x="53"/>
        <n x="2"/>
        <n x="56"/>
      </t>
    </mdx>
    <mdx n="0" f="v">
      <t c="5">
        <n x="1"/>
        <n x="59"/>
        <n x="53"/>
        <n x="2"/>
        <n x="58"/>
      </t>
    </mdx>
    <mdx n="0" f="v">
      <t c="5">
        <n x="1"/>
        <n x="59"/>
        <n x="53"/>
        <n x="2"/>
        <n x="57"/>
      </t>
    </mdx>
    <mdx n="0" f="v">
      <t c="5">
        <n x="2"/>
        <n x="59"/>
        <n x="52"/>
        <n x="1"/>
        <n x="6"/>
      </t>
    </mdx>
    <mdx n="0" f="v">
      <t c="6">
        <n x="12"/>
        <n x="59"/>
        <n x="14"/>
        <n x="18"/>
        <n x="2"/>
        <n x="17"/>
      </t>
    </mdx>
    <mdx n="0" f="v">
      <t c="4">
        <n x="12"/>
        <n x="9"/>
        <n x="2"/>
        <n x="59"/>
      </t>
    </mdx>
    <mdx n="0" f="v">
      <t c="6">
        <n x="12"/>
        <n x="59"/>
        <n x="14"/>
        <n x="16"/>
        <n x="2"/>
        <n x="15"/>
      </t>
    </mdx>
    <mdx n="0" f="v">
      <t c="6">
        <n x="12"/>
        <n x="62"/>
        <n x="14"/>
        <n x="18"/>
        <n x="2"/>
        <n x="17"/>
      </t>
    </mdx>
    <mdx n="0" f="v">
      <t c="6">
        <n x="12"/>
        <n x="62"/>
        <n x="14"/>
        <n x="16"/>
        <n x="2"/>
        <n x="15"/>
      </t>
    </mdx>
    <mdx n="0" f="v">
      <t c="10">
        <n x="1"/>
        <n x="62"/>
        <n x="11"/>
        <n x="3"/>
        <n x="4"/>
        <n x="14"/>
        <n x="2"/>
        <n x="7"/>
        <n x="19"/>
        <n x="54"/>
      </t>
    </mdx>
    <mdx n="0" f="v">
      <t c="10">
        <n x="1"/>
        <n x="62"/>
        <n x="11"/>
        <n x="3"/>
        <n x="4"/>
        <n x="14"/>
        <n x="2"/>
        <n x="7"/>
        <n x="19"/>
        <n x="55"/>
      </t>
    </mdx>
    <mdx n="0" f="v">
      <t c="5">
        <n x="1"/>
        <n x="62"/>
        <n x="53"/>
        <n x="2"/>
        <n x="56"/>
      </t>
    </mdx>
    <mdx n="0" f="v">
      <t c="5">
        <n x="1"/>
        <n x="62"/>
        <n x="53"/>
        <n x="2"/>
        <n x="58"/>
      </t>
    </mdx>
    <mdx n="0" f="v">
      <t c="5">
        <n x="1"/>
        <n x="62"/>
        <n x="53"/>
        <n x="2"/>
        <n x="57"/>
      </t>
    </mdx>
    <mdx n="0" f="v">
      <t c="7">
        <n x="1"/>
        <n x="40"/>
        <n x="62"/>
        <n x="27"/>
        <n x="2"/>
        <n x="20"/>
        <n x="61"/>
      </t>
    </mdx>
    <mdx n="0" f="v">
      <t c="7">
        <n x="1"/>
        <n x="42"/>
        <n x="62"/>
        <n x="43"/>
        <n x="2"/>
        <n x="6"/>
        <n x="61"/>
      </t>
    </mdx>
    <mdx n="0" f="v">
      <t c="7">
        <n x="1"/>
        <n x="41"/>
        <n x="62"/>
        <n x="39"/>
        <n x="2"/>
        <n x="20"/>
        <n x="61"/>
      </t>
    </mdx>
    <mdx n="0" f="v">
      <t c="7">
        <n x="1"/>
        <n x="48"/>
        <n x="62"/>
        <n x="34"/>
        <n x="2"/>
        <n x="20"/>
        <n x="61"/>
      </t>
    </mdx>
    <mdx n="0" f="v">
      <t c="7">
        <n x="1"/>
        <n x="25"/>
        <n x="62"/>
        <n x="22"/>
        <n x="2"/>
        <n x="6"/>
        <n x="23"/>
      </t>
    </mdx>
    <mdx n="0" f="v">
      <t c="7">
        <n x="1"/>
        <n x="25"/>
        <n x="62"/>
        <n x="22"/>
        <n x="2"/>
        <n x="6"/>
        <n x="24"/>
      </t>
    </mdx>
    <mdx n="0" f="v">
      <t c="7">
        <n x="1"/>
        <n x="47"/>
        <n x="62"/>
        <n x="22"/>
        <n x="2"/>
        <n x="20"/>
        <n x="61"/>
      </t>
    </mdx>
    <mdx n="0" f="v">
      <t c="7">
        <n x="1"/>
        <n x="72"/>
        <n x="59"/>
        <n x="27"/>
        <n x="2"/>
        <n x="20"/>
        <n x="61"/>
      </t>
    </mdx>
    <mdx n="0" f="v">
      <t c="7">
        <n x="1"/>
        <n x="71"/>
        <n x="62"/>
        <n x="27"/>
        <n x="2"/>
        <n x="20"/>
        <n x="61"/>
      </t>
    </mdx>
    <mdx n="0" f="v">
      <t c="7">
        <n x="1"/>
        <n x="68"/>
        <n x="62"/>
        <n x="27"/>
        <n x="2"/>
        <n x="20"/>
        <n x="61"/>
      </t>
    </mdx>
    <mdx n="0" f="v">
      <t c="7">
        <n x="1"/>
        <n x="70"/>
        <n x="59"/>
        <n x="27"/>
        <n x="2"/>
        <n x="20"/>
        <n x="61"/>
      </t>
    </mdx>
    <mdx n="0" f="v">
      <t c="7">
        <n x="1"/>
        <n x="71"/>
        <n x="60"/>
        <n x="27"/>
        <n x="2"/>
        <n x="20"/>
        <n x="61"/>
      </t>
    </mdx>
    <mdx n="0" f="v">
      <t c="7">
        <n x="1"/>
        <n x="73"/>
        <n x="60"/>
        <n x="27"/>
        <n x="2"/>
        <n x="20"/>
        <n x="61"/>
      </t>
    </mdx>
    <mdx n="0" f="v">
      <t c="7">
        <n x="1"/>
        <n x="73"/>
        <n x="59"/>
        <n x="27"/>
        <n x="2"/>
        <n x="20"/>
        <n x="61"/>
      </t>
    </mdx>
    <mdx n="0" f="v">
      <t c="7">
        <n x="1"/>
        <n x="36"/>
        <n x="75"/>
        <n x="39"/>
        <n x="2"/>
        <n x="20"/>
        <n x="61"/>
      </t>
    </mdx>
    <mdx n="0" f="v">
      <t c="7">
        <n x="1"/>
        <n x="45"/>
        <n x="75"/>
        <n x="27"/>
        <n x="2"/>
        <n x="20"/>
        <n x="61"/>
      </t>
    </mdx>
    <mdx n="0" f="v">
      <t c="7">
        <n x="1"/>
        <n x="68"/>
        <n x="75"/>
        <n x="27"/>
        <n x="2"/>
        <n x="20"/>
        <n x="61"/>
      </t>
    </mdx>
    <mdx n="0" f="v">
      <t c="7">
        <n x="1"/>
        <n x="66"/>
        <n x="75"/>
        <n x="22"/>
        <n x="2"/>
        <n x="20"/>
        <n x="61"/>
      </t>
    </mdx>
    <mdx n="0" f="v">
      <t c="5">
        <n x="2"/>
        <n x="75"/>
        <n x="52"/>
        <n x="1"/>
        <n x="6"/>
      </t>
    </mdx>
    <mdx n="0" f="v">
      <t c="6">
        <n x="12"/>
        <n x="75"/>
        <n x="14"/>
        <n x="16"/>
        <n x="2"/>
        <n x="15"/>
      </t>
    </mdx>
    <mdx n="0" f="v">
      <t c="4">
        <n x="12"/>
        <n x="8"/>
        <n x="2"/>
        <n x="75"/>
      </t>
    </mdx>
    <mdx n="0" f="v">
      <t c="6">
        <n x="12"/>
        <n x="75"/>
        <n x="14"/>
        <n x="18"/>
        <n x="2"/>
        <n x="15"/>
      </t>
    </mdx>
    <mdx n="0" f="v">
      <t c="4">
        <n x="12"/>
        <n x="9"/>
        <n x="2"/>
        <n x="75"/>
      </t>
    </mdx>
    <mdx n="0" f="v">
      <t c="6">
        <n x="12"/>
        <n x="75"/>
        <n x="14"/>
        <n x="18"/>
        <n x="2"/>
        <n x="17"/>
      </t>
    </mdx>
    <mdx n="0" f="v">
      <t c="6">
        <n x="12"/>
        <n x="75"/>
        <n x="14"/>
        <n x="16"/>
        <n x="2"/>
        <n x="17"/>
      </t>
    </mdx>
    <mdx n="0" f="v">
      <t c="6">
        <n x="6"/>
        <n x="75"/>
        <n x="1"/>
        <n x="2"/>
        <n x="76"/>
        <n x="77"/>
      </t>
    </mdx>
    <mdx n="0" f="v">
      <t c="6">
        <n x="6"/>
        <n x="75"/>
        <n x="1"/>
        <n x="2"/>
        <n x="76"/>
        <n x="78"/>
      </t>
    </mdx>
    <mdx n="0" f="v">
      <t c="6">
        <n x="79"/>
        <n x="75"/>
        <n x="80"/>
        <n x="2"/>
        <n x="76"/>
        <n x="77"/>
      </t>
    </mdx>
    <mdx n="0" f="v">
      <t c="6">
        <n x="79"/>
        <n x="75"/>
        <n x="80"/>
        <n x="2"/>
        <n x="76"/>
        <n x="78"/>
      </t>
    </mdx>
    <mdx n="0" f="v">
      <t c="6">
        <n x="6"/>
        <n x="81"/>
        <n x="1"/>
        <n x="2"/>
        <n x="76"/>
        <n x="77"/>
      </t>
    </mdx>
    <mdx n="0" f="v">
      <t c="6">
        <n x="79"/>
        <n x="81"/>
        <n x="80"/>
        <n x="2"/>
        <n x="76"/>
        <n x="77"/>
      </t>
    </mdx>
    <mdx n="0" f="v">
      <t c="6">
        <n x="6"/>
        <n x="81"/>
        <n x="1"/>
        <n x="2"/>
        <n x="76"/>
        <n x="78"/>
      </t>
    </mdx>
    <mdx n="0" f="v">
      <t c="6">
        <n x="79"/>
        <n x="81"/>
        <n x="80"/>
        <n x="2"/>
        <n x="76"/>
        <n x="78"/>
      </t>
    </mdx>
    <mdx n="0" f="v">
      <t c="6">
        <n x="12"/>
        <n x="81"/>
        <n x="14"/>
        <n x="18"/>
        <n x="2"/>
        <n x="17"/>
      </t>
    </mdx>
    <mdx n="0" f="v">
      <t c="6">
        <n x="12"/>
        <n x="81"/>
        <n x="14"/>
        <n x="16"/>
        <n x="2"/>
        <n x="17"/>
      </t>
    </mdx>
    <mdx n="0" f="v">
      <t c="6">
        <n x="12"/>
        <n x="81"/>
        <n x="14"/>
        <n x="18"/>
        <n x="2"/>
        <n x="15"/>
      </t>
    </mdx>
    <mdx n="0" f="v">
      <t c="7">
        <n x="1"/>
        <n x="71"/>
        <n x="81"/>
        <n x="27"/>
        <n x="2"/>
        <n x="20"/>
        <n x="61"/>
      </t>
    </mdx>
    <mdx n="0" f="v">
      <t c="7">
        <n x="1"/>
        <n x="50"/>
        <n x="81"/>
        <n x="51"/>
        <n x="2"/>
        <n x="6"/>
        <n x="61"/>
      </t>
    </mdx>
    <mdx n="0" f="v">
      <t c="7">
        <n x="1"/>
        <n x="42"/>
        <n x="81"/>
        <n x="43"/>
        <n x="2"/>
        <n x="6"/>
        <n x="61"/>
      </t>
    </mdx>
    <mdx n="0" f="v">
      <t c="7">
        <n x="1"/>
        <n x="41"/>
        <n x="81"/>
        <n x="39"/>
        <n x="2"/>
        <n x="20"/>
        <n x="61"/>
      </t>
    </mdx>
    <mdx n="0" f="v">
      <t c="7">
        <n x="1"/>
        <n x="40"/>
        <n x="81"/>
        <n x="27"/>
        <n x="2"/>
        <n x="20"/>
        <n x="61"/>
      </t>
    </mdx>
    <mdx n="0" f="v">
      <t c="7">
        <n x="1"/>
        <n x="35"/>
        <n x="81"/>
        <n x="27"/>
        <n x="2"/>
        <n x="20"/>
        <n x="61"/>
      </t>
    </mdx>
    <mdx n="0" f="v">
      <t c="5">
        <n x="2"/>
        <n x="81"/>
        <n x="52"/>
        <n x="1"/>
        <n x="6"/>
      </t>
    </mdx>
    <mdx n="0" f="v">
      <t c="4">
        <n x="12"/>
        <n x="9"/>
        <n x="2"/>
        <n x="81"/>
      </t>
    </mdx>
    <mdx n="0" f="v">
      <t c="4">
        <n x="12"/>
        <n x="8"/>
        <n x="2"/>
        <n x="81"/>
      </t>
    </mdx>
    <mdx n="0" f="v">
      <t c="6">
        <n x="12"/>
        <n x="81"/>
        <n x="14"/>
        <n x="16"/>
        <n x="2"/>
        <n x="15"/>
      </t>
    </mdx>
    <mdx n="0" f="v">
      <t c="10">
        <n x="1"/>
        <n x="81"/>
        <n x="11"/>
        <n x="3"/>
        <n x="4"/>
        <n x="14"/>
        <n x="2"/>
        <n x="7"/>
        <n x="19"/>
        <n x="54"/>
      </t>
    </mdx>
    <mdx n="0" f="v">
      <t c="10">
        <n x="1"/>
        <n x="81"/>
        <n x="11"/>
        <n x="3"/>
        <n x="4"/>
        <n x="14"/>
        <n x="2"/>
        <n x="7"/>
        <n x="19"/>
        <n x="55"/>
      </t>
    </mdx>
    <mdx n="0" f="v">
      <t c="5">
        <n x="1"/>
        <n x="81"/>
        <n x="53"/>
        <n x="2"/>
        <n x="56"/>
      </t>
    </mdx>
    <mdx n="0" f="v">
      <t c="5">
        <n x="1"/>
        <n x="81"/>
        <n x="53"/>
        <n x="2"/>
        <n x="58"/>
      </t>
    </mdx>
    <mdx n="0" f="v">
      <t c="5">
        <n x="1"/>
        <n x="81"/>
        <n x="53"/>
        <n x="2"/>
        <n x="57"/>
      </t>
    </mdx>
    <mdx n="0" f="v">
      <t c="6">
        <n x="6"/>
        <n x="83"/>
        <n x="1"/>
        <n x="2"/>
        <n x="76"/>
        <n x="77"/>
      </t>
    </mdx>
    <mdx n="0" f="v">
      <t c="6">
        <n x="6"/>
        <n x="83"/>
        <n x="1"/>
        <n x="2"/>
        <n x="76"/>
        <n x="78"/>
      </t>
    </mdx>
    <mdx n="0" f="v">
      <t c="6">
        <n x="79"/>
        <n x="83"/>
        <n x="80"/>
        <n x="2"/>
        <n x="76"/>
        <n x="77"/>
      </t>
    </mdx>
    <mdx n="0" f="v">
      <t c="6">
        <n x="79"/>
        <n x="83"/>
        <n x="80"/>
        <n x="2"/>
        <n x="76"/>
        <n x="78"/>
      </t>
    </mdx>
    <mdx n="0" f="v">
      <t c="7">
        <n x="1"/>
        <n x="48"/>
        <n x="83"/>
        <n x="34"/>
        <n x="2"/>
        <n x="20"/>
        <n x="61"/>
      </t>
    </mdx>
    <mdx n="0" f="v">
      <t c="8">
        <n x="1"/>
        <n x="64"/>
        <n x="83"/>
        <n x="22"/>
        <n x="2"/>
        <n x="6"/>
        <n x="23"/>
        <n x="61"/>
      </t>
    </mdx>
    <mdx n="0" f="v">
      <t c="8">
        <n x="1"/>
        <n x="21"/>
        <n x="83"/>
        <n x="22"/>
        <n x="2"/>
        <n x="6"/>
        <n x="24"/>
        <n x="61"/>
      </t>
    </mdx>
    <mdx n="0" f="v">
      <t c="7">
        <n x="1"/>
        <n x="45"/>
        <n x="83"/>
        <n x="27"/>
        <n x="2"/>
        <n x="20"/>
        <n x="61"/>
      </t>
    </mdx>
    <mdx n="0" f="v">
      <t c="8">
        <n x="1"/>
        <n x="25"/>
        <n x="83"/>
        <n x="22"/>
        <n x="2"/>
        <n x="6"/>
        <n x="23"/>
        <n x="61"/>
      </t>
    </mdx>
    <mdx n="0" f="v">
      <t c="8">
        <n x="1"/>
        <n x="25"/>
        <n x="83"/>
        <n x="22"/>
        <n x="2"/>
        <n x="6"/>
        <n x="24"/>
        <n x="61"/>
      </t>
    </mdx>
    <mdx n="0" f="v">
      <t c="8">
        <n x="1"/>
        <n x="21"/>
        <n x="83"/>
        <n x="22"/>
        <n x="2"/>
        <n x="6"/>
        <n x="23"/>
        <n x="61"/>
      </t>
    </mdx>
    <mdx n="0" f="v">
      <t c="6">
        <n x="12"/>
        <n x="83"/>
        <n x="14"/>
        <n x="18"/>
        <n x="2"/>
        <n x="15"/>
      </t>
    </mdx>
    <mdx n="0" f="v">
      <t c="6">
        <n x="12"/>
        <n x="83"/>
        <n x="14"/>
        <n x="18"/>
        <n x="2"/>
        <n x="17"/>
      </t>
    </mdx>
    <mdx n="0" f="v">
      <t c="4">
        <n x="12"/>
        <n x="8"/>
        <n x="2"/>
        <n x="83"/>
      </t>
    </mdx>
    <mdx n="0" f="v">
      <t c="6">
        <n x="12"/>
        <n x="83"/>
        <n x="14"/>
        <n x="16"/>
        <n x="2"/>
        <n x="17"/>
      </t>
    </mdx>
    <mdx n="0" f="v">
      <t c="6">
        <n x="12"/>
        <n x="83"/>
        <n x="14"/>
        <n x="16"/>
        <n x="2"/>
        <n x="15"/>
      </t>
    </mdx>
    <mdx n="0" f="v">
      <t c="4">
        <n x="12"/>
        <n x="9"/>
        <n x="2"/>
        <n x="83"/>
      </t>
    </mdx>
    <mdx n="0" f="v">
      <t c="7">
        <n x="1"/>
        <n x="74"/>
        <n x="83"/>
        <n x="27"/>
        <n x="2"/>
        <n x="20"/>
        <n x="61"/>
      </t>
    </mdx>
    <mdx n="0" f="v">
      <t c="7">
        <n x="1"/>
        <n x="69"/>
        <n x="83"/>
        <n x="27"/>
        <n x="2"/>
        <n x="20"/>
        <n x="61"/>
      </t>
    </mdx>
    <mdx n="0" f="v">
      <t c="8">
        <n x="12"/>
        <n x="9"/>
        <n x="2"/>
        <n x="59"/>
        <n x="9"/>
        <n x="2"/>
        <n x="10"/>
        <n x="6"/>
      </t>
    </mdx>
    <mdx n="0" f="v">
      <t c="6">
        <n x="12"/>
        <n x="84"/>
        <n x="14"/>
        <n x="18"/>
        <n x="2"/>
        <n x="15"/>
      </t>
    </mdx>
    <mdx n="0" f="v">
      <t c="4">
        <n x="12"/>
        <n x="9"/>
        <n x="2"/>
        <n x="84"/>
      </t>
    </mdx>
    <mdx n="0" f="v">
      <t c="4">
        <n x="12"/>
        <n x="8"/>
        <n x="2"/>
        <n x="84"/>
      </t>
    </mdx>
    <mdx n="0" f="v">
      <t c="6">
        <n x="12"/>
        <n x="84"/>
        <n x="14"/>
        <n x="18"/>
        <n x="2"/>
        <n x="17"/>
      </t>
    </mdx>
    <mdx n="0" f="v">
      <t c="6">
        <n x="12"/>
        <n x="84"/>
        <n x="14"/>
        <n x="16"/>
        <n x="2"/>
        <n x="17"/>
      </t>
    </mdx>
    <mdx n="0" f="v">
      <t c="6">
        <n x="12"/>
        <n x="84"/>
        <n x="14"/>
        <n x="16"/>
        <n x="2"/>
        <n x="15"/>
      </t>
    </mdx>
    <mdx n="0" f="v">
      <t c="6">
        <n x="12"/>
        <n x="62"/>
        <n x="14"/>
        <n x="18"/>
        <n x="2"/>
        <n x="15"/>
      </t>
    </mdx>
    <mdx n="0" f="v">
      <t c="6">
        <n x="12"/>
        <n x="62"/>
        <n x="14"/>
        <n x="16"/>
        <n x="2"/>
        <n x="17"/>
      </t>
    </mdx>
    <mdx n="85" f="v">
      <t c="4">
        <n x="86"/>
        <n x="87"/>
        <n x="89"/>
        <n x="88"/>
      </t>
    </mdx>
    <mdx n="85" f="v">
      <t c="4">
        <n x="86"/>
        <n x="87"/>
        <n x="88"/>
        <n x="90"/>
      </t>
    </mdx>
    <mdx n="85" f="v">
      <t c="4">
        <n x="86"/>
        <n x="87"/>
        <n x="88"/>
        <n x="91"/>
      </t>
    </mdx>
    <mdx n="0" f="v">
      <t c="6">
        <n x="6"/>
        <n x="84"/>
        <n x="1"/>
        <n x="2"/>
        <n x="76"/>
        <n x="77"/>
      </t>
    </mdx>
    <mdx n="0" f="v">
      <t c="6">
        <n x="79"/>
        <n x="84"/>
        <n x="80"/>
        <n x="2"/>
        <n x="76"/>
        <n x="77"/>
      </t>
    </mdx>
    <mdx n="0" f="v">
      <t c="6">
        <n x="6"/>
        <n x="84"/>
        <n x="1"/>
        <n x="2"/>
        <n x="76"/>
        <n x="78"/>
      </t>
    </mdx>
    <mdx n="0" f="v">
      <t c="6">
        <n x="79"/>
        <n x="84"/>
        <n x="80"/>
        <n x="2"/>
        <n x="76"/>
        <n x="78"/>
      </t>
    </mdx>
    <mdx n="85" f="v">
      <t c="4">
        <n x="86"/>
        <n x="92"/>
        <n x="88"/>
        <n x="94"/>
      </t>
    </mdx>
    <mdx n="85" f="v">
      <t c="4">
        <n x="86"/>
        <n x="87"/>
        <n x="88"/>
        <n x="93"/>
      </t>
    </mdx>
    <mdx n="85" f="v">
      <t c="4">
        <n x="86"/>
        <n x="87"/>
        <n x="96"/>
        <n x="97"/>
      </t>
    </mdx>
    <mdx n="85" f="v">
      <t c="3">
        <n x="86"/>
        <n x="87"/>
        <n x="114"/>
      </t>
    </mdx>
    <mdx n="85" f="v">
      <t c="4">
        <n x="86"/>
        <n x="115" s="1"/>
        <n x="89"/>
        <n x="88"/>
      </t>
    </mdx>
    <mdx n="85" f="v">
      <t c="5">
        <n x="86"/>
        <n x="87"/>
        <n x="125"/>
        <n x="127"/>
        <n x="132" s="1"/>
      </t>
    </mdx>
    <mdx n="85" f="v">
      <t c="5">
        <n x="86"/>
        <n x="87"/>
        <n x="114"/>
        <n x="91"/>
        <n x="107"/>
      </t>
    </mdx>
    <mdx n="85" f="v">
      <t c="5">
        <n x="86"/>
        <n x="87"/>
        <n x="88"/>
        <n x="91"/>
        <n x="116" s="1"/>
      </t>
    </mdx>
    <mdx n="85" f="v">
      <t c="5">
        <n x="86"/>
        <n x="87"/>
        <n x="125"/>
        <n x="88"/>
        <n x="107"/>
      </t>
    </mdx>
    <mdx n="85" f="v">
      <t c="5">
        <n x="86"/>
        <n x="87"/>
        <n x="114"/>
        <n x="91"/>
        <n x="116" s="1"/>
      </t>
    </mdx>
    <mdx n="85" f="v">
      <t c="5">
        <n x="86"/>
        <n x="87"/>
        <n x="133" s="1"/>
        <n x="88"/>
        <n x="134"/>
      </t>
    </mdx>
    <mdx n="85" f="v">
      <t c="4">
        <n x="86"/>
        <n x="87"/>
        <n x="88"/>
        <n x="136"/>
      </t>
    </mdx>
    <mdx n="85" f="v">
      <t c="4">
        <n x="86"/>
        <n x="87"/>
        <n x="96"/>
        <n x="116" s="1"/>
      </t>
    </mdx>
    <mdx n="85" f="v">
      <t c="4">
        <n x="86"/>
        <n x="92"/>
        <n x="114"/>
        <n x="123" s="1"/>
      </t>
    </mdx>
    <mdx n="85" f="v">
      <t c="4">
        <n x="86"/>
        <n x="87"/>
        <n x="96"/>
        <n x="113"/>
      </t>
    </mdx>
    <mdx n="85" f="v">
      <t c="4">
        <n x="86"/>
        <n x="87"/>
        <n x="100" s="1"/>
        <n x="97"/>
      </t>
    </mdx>
    <mdx n="85" f="v">
      <t c="4">
        <n x="86"/>
        <n x="87"/>
        <n x="96"/>
        <n x="134"/>
      </t>
    </mdx>
    <mdx n="102" f="v">
      <t c="3" si="112">
        <n x="86"/>
        <n x="87"/>
        <n x="98"/>
      </t>
    </mdx>
    <mdx n="85" f="v">
      <t c="4">
        <n x="86"/>
        <n x="87"/>
        <n x="96"/>
        <n x="99"/>
      </t>
    </mdx>
    <mdx n="102" f="v">
      <t c="4" si="112">
        <n x="86"/>
        <n x="87"/>
        <n x="96"/>
        <n x="116" s="1"/>
      </t>
    </mdx>
    <mdx n="85" f="v">
      <t c="4">
        <n x="142"/>
        <n x="87"/>
        <n x="100" s="1"/>
        <n x="98"/>
      </t>
    </mdx>
    <mdx n="0" f="v">
      <t c="7">
        <n x="1"/>
        <n x="40"/>
        <n x="84"/>
        <n x="27"/>
        <n x="2"/>
        <n x="20"/>
        <n x="61"/>
      </t>
    </mdx>
    <mdx n="0" f="v">
      <t c="7">
        <n x="1"/>
        <n x="69"/>
        <n x="84"/>
        <n x="27"/>
        <n x="2"/>
        <n x="20"/>
        <n x="61"/>
      </t>
    </mdx>
    <mdx n="0" f="v">
      <t c="4">
        <n x="12"/>
        <n x="8"/>
        <n x="2"/>
        <n x="59"/>
      </t>
    </mdx>
    <mdx n="0" f="v">
      <t c="6">
        <n x="12"/>
        <n x="59"/>
        <n x="14"/>
        <n x="16"/>
        <n x="2"/>
        <n x="17"/>
      </t>
    </mdx>
    <mdx n="0" f="v">
      <t c="6">
        <n x="12"/>
        <n x="59"/>
        <n x="14"/>
        <n x="18"/>
        <n x="2"/>
        <n x="15"/>
      </t>
    </mdx>
    <mdx n="0" f="v">
      <t c="10">
        <n x="1"/>
        <n x="83"/>
        <n x="11"/>
        <n x="3"/>
        <n x="4"/>
        <n x="14"/>
        <n x="2"/>
        <n x="7"/>
        <n x="19"/>
        <n x="54"/>
      </t>
    </mdx>
    <mdx n="0" f="v">
      <t c="5">
        <n x="1"/>
        <n x="84"/>
        <n x="53"/>
        <n x="2"/>
        <n x="58"/>
      </t>
    </mdx>
    <mdx n="0" f="v">
      <t c="5">
        <n x="1"/>
        <n x="84"/>
        <n x="53"/>
        <n x="2"/>
        <n x="57"/>
      </t>
    </mdx>
    <mdx n="85" f="v">
      <t c="5">
        <n x="86"/>
        <n x="87"/>
        <n x="133" s="1"/>
        <n x="143"/>
        <n x="90"/>
      </t>
    </mdx>
    <mdx n="0" f="v">
      <t c="7">
        <n x="1"/>
        <n x="149"/>
        <n x="84"/>
        <n x="27"/>
        <n x="2"/>
        <n x="20"/>
        <n x="61"/>
      </t>
    </mdx>
    <mdx n="0" f="v">
      <t c="7">
        <n x="1"/>
        <n x="150"/>
        <n x="84"/>
        <n x="22"/>
        <n x="2"/>
        <n x="6"/>
        <n x="23"/>
      </t>
    </mdx>
    <mdx n="0" f="v">
      <t c="6">
        <n x="12"/>
        <n x="151"/>
        <n x="14"/>
        <n x="16"/>
        <n x="2"/>
        <n x="15"/>
      </t>
    </mdx>
    <mdx n="0" f="v">
      <t c="4">
        <n x="12"/>
        <n x="9"/>
        <n x="2"/>
        <n x="151"/>
      </t>
    </mdx>
    <mdx n="0" f="v">
      <t c="6">
        <n x="12"/>
        <n x="151"/>
        <n x="14"/>
        <n x="16"/>
        <n x="2"/>
        <n x="17"/>
      </t>
    </mdx>
    <mdx n="0" f="v">
      <t c="4">
        <n x="12"/>
        <n x="8"/>
        <n x="2"/>
        <n x="151"/>
      </t>
    </mdx>
    <mdx n="0" f="v">
      <t c="10">
        <n x="1"/>
        <n x="151"/>
        <n x="11"/>
        <n x="3"/>
        <n x="4"/>
        <n x="14"/>
        <n x="2"/>
        <n x="7"/>
        <n x="19"/>
        <n x="54"/>
      </t>
    </mdx>
    <mdx n="0" f="v">
      <t c="10">
        <n x="1"/>
        <n x="151"/>
        <n x="11"/>
        <n x="3"/>
        <n x="4"/>
        <n x="14"/>
        <n x="2"/>
        <n x="7"/>
        <n x="19"/>
        <n x="55"/>
      </t>
    </mdx>
    <mdx n="0" f="v">
      <t c="5">
        <n x="1"/>
        <n x="151"/>
        <n x="53"/>
        <n x="2"/>
        <n x="56"/>
      </t>
    </mdx>
    <mdx n="0" f="v">
      <t c="5">
        <n x="1"/>
        <n x="151"/>
        <n x="53"/>
        <n x="2"/>
        <n x="58"/>
      </t>
    </mdx>
    <mdx n="0" f="v">
      <t c="5">
        <n x="1"/>
        <n x="151"/>
        <n x="53"/>
        <n x="2"/>
        <n x="57"/>
      </t>
    </mdx>
    <mdx n="85" f="v">
      <t c="4">
        <n x="86"/>
        <n x="152"/>
        <n x="88"/>
        <n x="116" s="1"/>
      </t>
    </mdx>
    <mdx n="85" f="v">
      <t c="4">
        <n x="86"/>
        <n x="87"/>
        <n x="88"/>
        <n x="95" s="1"/>
      </t>
    </mdx>
    <mdx n="0" f="v">
      <t c="7">
        <n x="1"/>
        <n x="50"/>
        <n x="84"/>
        <n x="51"/>
        <n x="2"/>
        <n x="6"/>
        <n x="61"/>
      </t>
    </mdx>
    <mdx n="0" f="v">
      <t c="6">
        <n x="6"/>
        <n x="151"/>
        <n x="1"/>
        <n x="2"/>
        <n x="76"/>
        <n x="78"/>
      </t>
    </mdx>
    <mdx n="0" f="v">
      <t c="6">
        <n x="6"/>
        <n x="151"/>
        <n x="1"/>
        <n x="2"/>
        <n x="76"/>
        <n x="77"/>
      </t>
    </mdx>
    <mdx n="0" f="v">
      <t c="6">
        <n x="79"/>
        <n x="151"/>
        <n x="80"/>
        <n x="2"/>
        <n x="76"/>
        <n x="77"/>
      </t>
    </mdx>
    <mdx n="0" f="v">
      <t c="6">
        <n x="79"/>
        <n x="151"/>
        <n x="80"/>
        <n x="2"/>
        <n x="76"/>
        <n x="78"/>
      </t>
    </mdx>
    <mdx n="85" f="v">
      <t c="4">
        <n x="86"/>
        <n x="152"/>
        <n x="96"/>
        <n x="136"/>
      </t>
    </mdx>
    <mdx n="0" f="v">
      <t c="5">
        <n x="2"/>
        <n x="83"/>
        <n x="52"/>
        <n x="1"/>
        <n x="6"/>
      </t>
    </mdx>
    <mdx n="0" f="v">
      <t c="8">
        <n x="1"/>
        <n x="60"/>
        <n x="5"/>
        <n x="4"/>
        <n x="9"/>
        <n x="2"/>
        <n x="10"/>
        <n x="6"/>
      </t>
    </mdx>
    <mdx n="0" f="v">
      <t c="4">
        <n x="12"/>
        <n x="59"/>
        <n x="14"/>
        <n x="18"/>
      </t>
    </mdx>
    <mdx n="0" f="v">
      <t c="4">
        <n x="12"/>
        <n x="62"/>
        <n x="14"/>
        <n x="62"/>
      </t>
    </mdx>
    <mdx n="102" f="v">
      <t c="3" si="112">
        <n x="90"/>
        <n x="92"/>
        <n x="100" s="1"/>
      </t>
    </mdx>
    <mdx n="85" f="v">
      <t c="4">
        <n x="86"/>
        <n x="152"/>
        <n x="89"/>
        <n x="119"/>
      </t>
    </mdx>
    <mdx n="85" f="v">
      <t c="4">
        <n x="86"/>
        <n x="152"/>
        <n x="89"/>
        <n x="127"/>
      </t>
    </mdx>
    <mdx n="0" f="v">
      <t c="5">
        <n x="1"/>
        <n x="84"/>
        <n x="53"/>
        <n x="2"/>
        <n x="4"/>
      </t>
    </mdx>
    <mdx n="0" f="v">
      <t c="10">
        <n x="1"/>
        <n x="84"/>
        <n x="53"/>
        <n x="2"/>
        <n x="57"/>
        <n x="14"/>
        <n x="2"/>
        <n x="7"/>
        <n x="19"/>
        <n x="54"/>
      </t>
    </mdx>
    <mdx n="0" f="v">
      <t c="10">
        <n x="1"/>
        <n x="84"/>
        <n x="53"/>
        <n x="2"/>
        <n x="57"/>
        <n x="14"/>
        <n x="2"/>
        <n x="7"/>
        <n x="19"/>
        <n x="54"/>
      </t>
    </mdx>
    <mdx n="85" f="v">
      <t c="4">
        <n x="86"/>
        <n x="152"/>
        <n x="88"/>
        <n x="135"/>
      </t>
    </mdx>
    <mdx n="85" f="v">
      <t c="4">
        <n x="86"/>
        <n x="152"/>
        <n x="88"/>
        <n x="97"/>
      </t>
    </mdx>
    <mdx n="85" f="v">
      <t c="5">
        <n x="86"/>
        <n x="152"/>
        <n x="114"/>
        <n x="88"/>
        <n x="90"/>
      </t>
    </mdx>
    <mdx n="85" f="v">
      <t c="4">
        <n x="86"/>
        <n x="152"/>
        <n x="125"/>
        <n x="107"/>
      </t>
    </mdx>
    <mdx n="85" f="v">
      <t c="4">
        <n x="86"/>
        <n x="152"/>
        <n x="88"/>
        <n x="119"/>
      </t>
    </mdx>
    <mdx n="85" f="v">
      <t c="4">
        <n x="86"/>
        <n x="154" s="1"/>
        <n x="89"/>
        <n x="119"/>
      </t>
    </mdx>
    <mdx n="85" f="v">
      <t c="5">
        <n x="86"/>
        <n x="152"/>
        <n x="88"/>
        <n x="88"/>
        <n x="116" s="1"/>
      </t>
    </mdx>
    <mdx n="102" f="v">
      <t c="3" si="112">
        <n x="86"/>
        <n x="152"/>
        <n x="96"/>
      </t>
    </mdx>
    <mdx n="85" f="v">
      <t c="4">
        <n x="86"/>
        <n x="152"/>
        <n x="96"/>
        <n x="90"/>
      </t>
    </mdx>
    <mdx n="85" f="v">
      <t c="5">
        <n x="86"/>
        <n x="152"/>
        <n x="133" s="1"/>
        <n x="88"/>
        <n x="116" s="1"/>
      </t>
    </mdx>
    <mdx n="85" f="v">
      <t c="5">
        <n x="86"/>
        <n x="152"/>
        <n x="89"/>
        <n x="119"/>
        <n x="135"/>
      </t>
    </mdx>
    <mdx n="85" f="v">
      <t c="5">
        <n x="86"/>
        <n x="152"/>
        <n x="125"/>
        <n x="143"/>
        <n x="107"/>
      </t>
    </mdx>
    <mdx n="85" f="v">
      <t c="5" si="129">
        <n x="86"/>
        <n x="154" s="1"/>
        <n x="121" s="1"/>
        <n x="158"/>
        <n x="90"/>
      </t>
    </mdx>
    <mdx n="85" f="v">
      <t c="5" si="129">
        <n x="86"/>
        <n x="152"/>
        <n x="89"/>
        <n x="119"/>
        <n x="135"/>
      </t>
    </mdx>
    <mdx n="85" f="v">
      <t c="5" si="129">
        <n x="86"/>
        <n x="152"/>
        <n x="130"/>
        <n x="127"/>
        <n x="143"/>
      </t>
    </mdx>
    <mdx n="108" f="v">
      <t c="4">
        <n x="159"/>
        <n x="139"/>
        <n x="105"/>
        <n x="131"/>
      </t>
    </mdx>
    <mdx n="85" f="v">
      <t c="4">
        <n x="86"/>
        <n x="152"/>
        <n x="125"/>
        <n x="137"/>
      </t>
    </mdx>
    <mdx n="85" f="v">
      <t c="4">
        <n x="86"/>
        <n x="152"/>
        <n x="96"/>
        <n x="107"/>
      </t>
    </mdx>
    <mdx n="85" f="v">
      <t c="4">
        <n x="86"/>
        <n x="152"/>
        <n x="88"/>
        <n x="135"/>
      </t>
    </mdx>
    <mdx n="102" f="v">
      <t c="3" si="112">
        <n x="86"/>
        <n x="152"/>
        <n x="88"/>
      </t>
    </mdx>
    <mdx n="85" f="v">
      <t c="4">
        <n x="86"/>
        <n x="154" s="1"/>
        <n x="121" s="1"/>
        <n x="97"/>
      </t>
    </mdx>
    <mdx n="85" f="v">
      <t c="4">
        <n x="86"/>
        <n x="154" s="1"/>
        <n x="121" s="1"/>
        <n x="158"/>
      </t>
    </mdx>
    <mdx n="85" f="v">
      <t c="4">
        <n x="86"/>
        <n x="154" s="1"/>
        <n x="121" s="1"/>
        <n x="158"/>
      </t>
    </mdx>
    <mdx n="85" f="v">
      <t c="4">
        <n x="86"/>
        <n x="154" s="1"/>
        <n x="121" s="1"/>
        <n x="158"/>
      </t>
    </mdx>
    <mdx n="85" f="v">
      <t c="5" si="129">
        <n x="86"/>
        <n x="152"/>
        <n x="89"/>
        <n x="119"/>
        <n x="135"/>
      </t>
    </mdx>
    <mdx n="85" f="v">
      <t c="5">
        <n x="86"/>
        <n x="152"/>
        <n x="89"/>
        <n x="134"/>
        <n x="124"/>
      </t>
    </mdx>
    <mdx n="85" f="v">
      <t c="4">
        <n x="86"/>
        <n x="154" s="1"/>
        <n x="96"/>
        <n x="136"/>
      </t>
    </mdx>
    <mdx n="85" f="v">
      <t c="4">
        <n x="86"/>
        <n x="152"/>
        <n x="133" s="1"/>
        <n x="88"/>
      </t>
    </mdx>
    <mdx n="85" f="v">
      <t c="4">
        <n x="86"/>
        <n x="152"/>
        <n x="88"/>
        <n x="103"/>
      </t>
    </mdx>
    <mdx n="85" f="v">
      <t c="4">
        <n x="86"/>
        <n x="152"/>
        <n x="88"/>
        <n x="97"/>
      </t>
    </mdx>
    <mdx n="85" f="v">
      <t c="4">
        <n x="86"/>
        <n x="152"/>
        <n x="88"/>
        <n x="97"/>
      </t>
    </mdx>
    <mdx n="85" f="v">
      <t c="4">
        <n x="120"/>
        <n x="154" s="1"/>
        <n x="96"/>
        <n x="157" s="1"/>
      </t>
    </mdx>
    <mdx n="85" f="v">
      <t c="4">
        <n x="120"/>
        <n x="154" s="1"/>
        <n x="96"/>
        <n x="153"/>
      </t>
    </mdx>
    <mdx n="102" f="v">
      <t c="4" si="112">
        <n x="120"/>
        <n x="154" s="1"/>
        <n x="96"/>
        <n x="153"/>
      </t>
    </mdx>
    <mdx n="85" f="v">
      <t c="4">
        <n x="90"/>
        <n x="92"/>
        <n x="153"/>
        <n x="153"/>
      </t>
    </mdx>
    <mdx n="102" f="v">
      <t c="4" si="112">
        <n x="90"/>
        <n x="139"/>
        <n x="118"/>
        <n x="131"/>
      </t>
    </mdx>
    <mdx n="102" f="v">
      <t c="3" si="112">
        <n x="155"/>
        <n x="139"/>
        <n x="118"/>
      </t>
    </mdx>
    <mdx n="85" f="v">
      <t c="4">
        <n x="86"/>
        <n x="92"/>
        <n x="100" s="1"/>
        <n x="131"/>
      </t>
    </mdx>
    <mdx n="102" f="v">
      <t c="3" si="112">
        <n x="86"/>
        <n x="152"/>
        <n x="125"/>
      </t>
    </mdx>
    <mdx n="85" f="v">
      <t c="4">
        <n x="90"/>
        <n x="92"/>
        <n x="100" s="1"/>
        <n x="153"/>
      </t>
    </mdx>
    <mdx n="102" f="v">
      <t c="4" si="112">
        <n x="86"/>
        <n x="92"/>
        <n x="100" s="1"/>
        <n x="153"/>
      </t>
    </mdx>
    <mdx n="108" f="v">
      <t c="4" si="111">
        <n x="159"/>
        <n x="139"/>
        <n x="105"/>
        <n x="156"/>
      </t>
    </mdx>
    <mdx n="85" f="v">
      <t c="4">
        <n x="86"/>
        <n x="139"/>
        <n x="105"/>
        <n x="156"/>
      </t>
    </mdx>
    <mdx n="102" f="v">
      <t c="3" si="112">
        <n x="86"/>
        <n x="152"/>
        <n x="96"/>
      </t>
    </mdx>
    <mdx n="85" f="v">
      <t c="4">
        <n x="86"/>
        <n x="87"/>
        <n x="96"/>
        <n x="119"/>
      </t>
    </mdx>
    <mdx n="85" f="v">
      <t c="4">
        <n x="86"/>
        <n x="87"/>
        <n x="96"/>
        <n x="134"/>
      </t>
    </mdx>
    <mdx n="85" f="v">
      <t c="4">
        <n x="86"/>
        <n x="152"/>
        <n x="96"/>
        <n x="134"/>
      </t>
    </mdx>
    <mdx n="85" f="v">
      <t c="4">
        <n x="86"/>
        <n x="152"/>
        <n x="88"/>
        <n x="94"/>
      </t>
    </mdx>
    <mdx n="85" f="v">
      <t c="4">
        <n x="92"/>
        <n x="152"/>
        <n x="106"/>
        <n x="99"/>
      </t>
    </mdx>
    <mdx n="85" f="v">
      <t c="4">
        <n x="86"/>
        <n x="92"/>
        <n x="100" s="1"/>
        <n x="138"/>
      </t>
    </mdx>
    <mdx n="85" f="v">
      <t c="4">
        <n x="86"/>
        <n x="87"/>
        <n x="125"/>
        <n x="138"/>
      </t>
    </mdx>
    <mdx n="85" f="v">
      <t c="4">
        <n x="86"/>
        <n x="152"/>
        <n x="100" s="1"/>
        <n x="153"/>
      </t>
    </mdx>
    <mdx n="102" f="v">
      <t c="3" si="112">
        <n x="155"/>
        <n x="92"/>
        <n x="100" s="1"/>
      </t>
    </mdx>
    <mdx n="102" f="v">
      <t c="4" si="112">
        <n x="86"/>
        <n x="152"/>
        <n x="153"/>
        <n x="153"/>
      </t>
    </mdx>
    <mdx n="85" f="v">
      <t c="4">
        <n x="86"/>
        <n x="87"/>
        <n x="89"/>
        <n x="116" s="1"/>
      </t>
    </mdx>
    <mdx n="85" f="v">
      <t c="4">
        <n x="86"/>
        <n x="152"/>
        <n x="88"/>
        <n x="95" s="1"/>
      </t>
    </mdx>
    <mdx n="85" f="v">
      <t c="4">
        <n x="86"/>
        <n x="87"/>
        <n x="96"/>
        <n x="95" s="1"/>
      </t>
    </mdx>
    <mdx n="85" f="v">
      <t c="4">
        <n x="86"/>
        <n x="87"/>
        <n x="96"/>
        <n x="132" s="1"/>
      </t>
    </mdx>
    <mdx n="85" f="v">
      <t c="4">
        <n x="86"/>
        <n x="87"/>
        <n x="96"/>
        <n x="138"/>
      </t>
    </mdx>
    <mdx n="85" f="v">
      <t c="4">
        <n x="86"/>
        <n x="152"/>
        <n x="88"/>
        <n x="99"/>
      </t>
    </mdx>
    <mdx n="85" f="v">
      <t c="4">
        <n x="86"/>
        <n x="152"/>
        <n x="89"/>
        <n x="127"/>
      </t>
    </mdx>
    <mdx n="85" f="v">
      <t c="5">
        <n x="86"/>
        <n x="152"/>
        <n x="89"/>
        <n x="119"/>
        <n x="135"/>
      </t>
    </mdx>
    <mdx n="85" f="v">
      <t c="5">
        <n x="86"/>
        <n x="152"/>
        <n x="89"/>
        <n x="119"/>
        <n x="135"/>
      </t>
    </mdx>
    <mdx n="85" f="v">
      <t c="4">
        <n x="86"/>
        <n x="87"/>
        <n x="140"/>
        <n x="141"/>
      </t>
    </mdx>
    <mdx n="102" f="v">
      <t c="4" si="112">
        <n x="142"/>
        <n x="87"/>
        <n x="140"/>
        <n x="141"/>
      </t>
    </mdx>
    <mdx n="102" f="v">
      <t c="3" si="112">
        <n x="142"/>
        <n x="87"/>
        <n x="100" s="1"/>
      </t>
    </mdx>
    <mdx n="102" f="v">
      <t c="4" si="112">
        <n x="142"/>
        <n x="87"/>
        <n x="100" s="1"/>
        <n x="128"/>
      </t>
    </mdx>
    <mdx n="85" f="v">
      <t c="4">
        <n x="86"/>
        <n x="87"/>
        <n x="100" s="1"/>
        <n x="128"/>
      </t>
    </mdx>
    <mdx n="85" f="v">
      <t c="4">
        <n x="86"/>
        <n x="87"/>
        <n x="98"/>
        <n x="98"/>
      </t>
    </mdx>
    <mdx n="85" f="v">
      <t c="4">
        <n x="86"/>
        <n x="87"/>
        <n x="125"/>
        <n x="134"/>
      </t>
    </mdx>
    <mdx n="85" f="v">
      <t c="4">
        <n x="120"/>
        <n x="87"/>
        <n x="125"/>
        <n x="134"/>
      </t>
    </mdx>
    <mdx n="102" f="v">
      <t c="3" si="112">
        <n x="120"/>
        <n x="87"/>
        <n x="125"/>
      </t>
    </mdx>
    <mdx n="85" f="v">
      <t c="4">
        <n x="120"/>
        <n x="87"/>
        <n x="105"/>
        <n x="119"/>
      </t>
    </mdx>
    <mdx n="102" f="v">
      <t c="3" si="112">
        <n x="86"/>
        <n x="139"/>
        <n x="89"/>
      </t>
    </mdx>
    <mdx n="102" f="v">
      <t c="3" si="112">
        <n x="86"/>
        <n x="87"/>
        <n x="96"/>
      </t>
    </mdx>
    <mdx n="85" f="v">
      <t c="4">
        <n x="86"/>
        <n x="87"/>
        <n x="88"/>
        <n x="122"/>
      </t>
    </mdx>
    <mdx n="85" f="v">
      <t c="4">
        <n x="86"/>
        <n x="87"/>
        <n x="89"/>
        <n x="88"/>
      </t>
    </mdx>
    <mdx n="102" f="v">
      <t c="3" si="112">
        <n x="86"/>
        <n x="87"/>
        <n x="96"/>
      </t>
    </mdx>
    <mdx n="102" f="v">
      <t c="4" si="112">
        <n x="86"/>
        <n x="87"/>
        <n x="96"/>
        <n x="116" s="1"/>
      </t>
    </mdx>
    <mdx n="102" f="v">
      <t c="3" si="112">
        <n x="86"/>
        <n x="87"/>
        <n x="88"/>
      </t>
    </mdx>
    <mdx n="85" f="v">
      <t c="4">
        <n x="120"/>
        <n x="92"/>
        <n x="96"/>
        <n x="132" s="1"/>
      </t>
    </mdx>
    <mdx n="85" f="v">
      <t c="4">
        <n x="86"/>
        <n x="92"/>
        <n x="88"/>
        <n x="132" s="1"/>
      </t>
    </mdx>
    <mdx n="85" f="v">
      <t c="4">
        <n x="86"/>
        <n x="92"/>
        <n x="88"/>
        <n x="99"/>
      </t>
    </mdx>
    <mdx n="85" f="v">
      <t c="4">
        <n x="86"/>
        <n x="92"/>
        <n x="88"/>
        <n x="95" s="1"/>
      </t>
    </mdx>
    <mdx n="85" f="v">
      <t c="4">
        <n x="86"/>
        <n x="92"/>
        <n x="114"/>
        <n x="123" s="1"/>
      </t>
    </mdx>
    <mdx n="85" f="v">
      <t c="4">
        <n x="86"/>
        <n x="87"/>
        <n x="101"/>
        <n x="103"/>
      </t>
    </mdx>
    <mdx n="85" f="v">
      <t c="4">
        <n x="104"/>
        <n x="87"/>
        <n x="105"/>
        <n x="131"/>
      </t>
    </mdx>
    <mdx n="108" f="v">
      <t c="4">
        <n x="86"/>
        <n x="87"/>
        <n x="105"/>
        <n x="131"/>
      </t>
    </mdx>
    <mdx n="108" f="v">
      <t c="4" si="111">
        <n x="104"/>
        <n x="100" s="1"/>
        <n x="109"/>
        <n x="110"/>
      </t>
    </mdx>
    <mdx n="85" f="v">
      <t c="4">
        <n x="86"/>
        <n x="87"/>
        <n x="105"/>
        <n x="97"/>
      </t>
    </mdx>
    <mdx n="85" f="v">
      <t c="4">
        <n x="86"/>
        <n x="87"/>
        <n x="100" s="1"/>
        <n x="97"/>
      </t>
    </mdx>
    <mdx n="85" f="v">
      <t c="4">
        <n x="86"/>
        <n x="92"/>
        <n x="100" s="1"/>
        <n x="97"/>
      </t>
    </mdx>
    <mdx n="85" f="v">
      <t c="4">
        <n x="86"/>
        <n x="92"/>
        <n x="100" s="1"/>
        <n x="98"/>
      </t>
    </mdx>
    <mdx n="102" f="v">
      <t c="4" si="112">
        <n x="86"/>
        <n x="87"/>
        <n x="100" s="1"/>
        <n x="98"/>
      </t>
    </mdx>
    <mdx n="85" f="v">
      <t c="4">
        <n x="86"/>
        <n x="87"/>
        <n x="125"/>
        <n x="98"/>
      </t>
    </mdx>
    <mdx n="85" f="v">
      <t c="5" si="129">
        <n x="86"/>
        <n x="87"/>
        <n x="106"/>
        <n x="98"/>
        <n x="128"/>
      </t>
    </mdx>
    <mdx n="85" f="v">
      <t c="4">
        <n x="86"/>
        <n x="87"/>
        <n x="96"/>
        <n x="117"/>
      </t>
    </mdx>
    <mdx n="102" f="v">
      <t c="4" si="112">
        <n x="86"/>
        <n x="115" s="1"/>
        <n x="126" s="1"/>
        <n x="117"/>
      </t>
    </mdx>
    <mdx n="85" f="v">
      <t c="5">
        <n x="86"/>
        <n x="87"/>
        <n x="106"/>
        <n x="122"/>
        <n x="135"/>
      </t>
    </mdx>
    <mdx n="85" f="v">
      <t c="4">
        <n x="86"/>
        <n x="87"/>
        <n x="106"/>
        <n x="122"/>
      </t>
    </mdx>
    <mdx n="85" f="v">
      <t c="5">
        <n x="86"/>
        <n x="87"/>
        <n x="96"/>
        <n x="122"/>
        <n x="135"/>
      </t>
    </mdx>
    <mdx n="85" f="v">
      <t c="5" si="129">
        <n x="92"/>
        <n x="92"/>
        <n x="96"/>
        <n x="134"/>
        <n x="135"/>
      </t>
    </mdx>
    <mdx n="85" f="v">
      <t c="4">
        <n x="86"/>
        <n x="87"/>
        <n x="126" s="1"/>
        <n x="127"/>
      </t>
    </mdx>
    <mdx n="85" f="v">
      <t c="5" si="129">
        <n x="86"/>
        <n x="87"/>
        <n x="114"/>
        <n x="127"/>
        <n x="132" s="1"/>
      </t>
    </mdx>
    <mdx n="85" f="v">
      <t c="4">
        <n x="86"/>
        <n x="87"/>
        <n x="114"/>
        <n x="91"/>
      </t>
    </mdx>
    <mdx n="85" f="v">
      <t c="5">
        <n x="86"/>
        <n x="87"/>
        <n x="88"/>
        <n x="122"/>
        <n x="124"/>
      </t>
    </mdx>
    <mdx n="85" f="v">
      <t c="4">
        <n x="86"/>
        <n x="87"/>
        <n x="88"/>
        <n x="91"/>
      </t>
    </mdx>
    <mdx n="85" f="v">
      <t c="5">
        <n x="86"/>
        <n x="87"/>
        <n x="121" s="1"/>
        <n x="122"/>
        <n x="124"/>
      </t>
    </mdx>
    <mdx n="85" f="v">
      <t c="5" si="129">
        <n x="86"/>
        <n x="87"/>
        <n x="125"/>
        <n x="88"/>
        <n x="107"/>
      </t>
    </mdx>
    <mdx n="85" f="v">
      <t c="5">
        <n x="86"/>
        <n x="87"/>
        <n x="125"/>
        <n x="88"/>
        <n x="116" s="1"/>
      </t>
    </mdx>
    <mdx n="85" f="v">
      <t c="5">
        <n x="86"/>
        <n x="92"/>
        <n x="125"/>
        <n x="88"/>
        <n x="95" s="1"/>
      </t>
    </mdx>
    <mdx n="85" f="v">
      <t c="5" si="129">
        <n x="86"/>
        <n x="92"/>
        <n x="125"/>
        <n x="88"/>
        <n x="95" s="1"/>
      </t>
    </mdx>
    <mdx n="85" f="v">
      <t c="4">
        <n x="86"/>
        <n x="87"/>
        <n x="125"/>
        <n x="127"/>
      </t>
    </mdx>
    <mdx n="0" f="v">
      <t c="7">
        <n x="1"/>
        <n x="37"/>
        <n x="151"/>
        <n x="38"/>
        <n x="2"/>
        <n x="20"/>
        <n x="61"/>
      </t>
    </mdx>
    <mdx n="0" f="v">
      <t c="7">
        <n x="1"/>
        <n x="32"/>
        <n x="151"/>
        <n x="38"/>
        <n x="2"/>
        <n x="20"/>
        <n x="61"/>
      </t>
    </mdx>
    <mdx n="0" f="v">
      <t c="7">
        <n x="1"/>
        <n x="47"/>
        <n x="151"/>
        <n x="34"/>
        <n x="2"/>
        <n x="20"/>
        <n x="61"/>
      </t>
    </mdx>
    <mdx n="0" f="v">
      <t c="7">
        <n x="1"/>
        <n x="28"/>
        <n x="151"/>
        <n x="27"/>
        <n x="2"/>
        <n x="20"/>
        <n x="61"/>
      </t>
    </mdx>
    <mdx n="0" f="v">
      <t c="7">
        <n x="1"/>
        <n x="73"/>
        <n x="151"/>
        <n x="27"/>
        <n x="2"/>
        <n x="6"/>
        <n x="24"/>
      </t>
    </mdx>
    <mdx n="0" f="v">
      <t c="7">
        <n x="1"/>
        <n x="68"/>
        <n x="151"/>
        <n x="27"/>
        <n x="2"/>
        <n x="20"/>
        <n x="61"/>
      </t>
    </mdx>
    <mdx n="0" f="v">
      <t c="7">
        <n x="1"/>
        <n x="82"/>
        <n x="151"/>
        <n x="27"/>
        <n x="2"/>
        <n x="20"/>
        <n x="61"/>
      </t>
    </mdx>
    <mdx n="0" f="v">
      <t c="7">
        <n x="1"/>
        <n x="67"/>
        <n x="151"/>
        <n x="2"/>
        <n x="2"/>
        <n x="20"/>
        <n x="61"/>
      </t>
    </mdx>
    <mdx n="0" f="v">
      <t c="4">
        <n x="1"/>
        <n x="146"/>
        <n x="151"/>
        <n x="2"/>
      </t>
    </mdx>
    <mdx n="0" f="v">
      <t c="7">
        <n x="1"/>
        <n x="148"/>
        <n x="151"/>
        <n x="27"/>
        <n x="2"/>
        <n x="20"/>
        <n x="61"/>
      </t>
    </mdx>
    <mdx n="0" f="v">
      <t c="7">
        <n x="80"/>
        <n x="144"/>
        <n x="151"/>
        <n x="22"/>
        <n x="2"/>
        <n x="145"/>
        <n x="61"/>
      </t>
    </mdx>
    <mdx n="0" f="v">
      <t c="7">
        <n x="1"/>
        <n x="42"/>
        <n x="151"/>
        <n x="43"/>
        <n x="2"/>
        <n x="6"/>
        <n x="61"/>
      </t>
    </mdx>
    <mdx n="0" f="v">
      <t c="7">
        <n x="1"/>
        <n x="50"/>
        <n x="151"/>
        <n x="51"/>
        <n x="2"/>
        <n x="6"/>
        <n x="61"/>
      </t>
    </mdx>
    <mdx n="0" f="v">
      <t c="7">
        <n x="1"/>
        <n x="68"/>
        <n x="84"/>
        <n x="27"/>
        <n x="2"/>
        <n x="20"/>
        <n x="61"/>
      </t>
    </mdx>
    <mdx n="0" f="v">
      <t c="7">
        <n x="1"/>
        <n x="42"/>
        <n x="84"/>
        <n x="43"/>
        <n x="2"/>
        <n x="6"/>
        <n x="61"/>
      </t>
    </mdx>
    <mdx n="0" f="v">
      <t c="7">
        <n x="1"/>
        <n x="46"/>
        <n x="151"/>
        <n x="43"/>
        <n x="2"/>
        <n x="6"/>
        <n x="61"/>
      </t>
    </mdx>
    <mdx n="0" f="v">
      <t c="7">
        <n x="1"/>
        <n x="36"/>
        <n x="84"/>
        <n x="39"/>
        <n x="2"/>
        <n x="20"/>
        <n x="61"/>
      </t>
    </mdx>
    <mdx n="0" f="v">
      <t c="7">
        <n x="1"/>
        <n x="30"/>
        <n x="84"/>
        <n x="31"/>
        <n x="2"/>
        <n x="20"/>
        <n x="61"/>
      </t>
    </mdx>
    <mdx n="0" f="v">
      <t c="8">
        <n x="1"/>
        <n x="25"/>
        <n x="151"/>
        <n x="22"/>
        <n x="2"/>
        <n x="6"/>
        <n x="23"/>
        <n x="61"/>
      </t>
    </mdx>
    <mdx n="0" f="v">
      <t c="8">
        <n x="1"/>
        <n x="21"/>
        <n x="151"/>
        <n x="22"/>
        <n x="2"/>
        <n x="6"/>
        <n x="23"/>
        <n x="61"/>
      </t>
    </mdx>
    <mdx n="0" f="v">
      <t c="8">
        <n x="1"/>
        <n x="64"/>
        <n x="151"/>
        <n x="22"/>
        <n x="2"/>
        <n x="6"/>
        <n x="24"/>
        <n x="61"/>
      </t>
    </mdx>
    <mdx n="0" f="v">
      <t c="7">
        <n x="1"/>
        <n x="44"/>
        <n x="151"/>
        <n x="38"/>
        <n x="2"/>
        <n x="20"/>
        <n x="61"/>
      </t>
    </mdx>
    <mdx n="0" f="v">
      <t c="7">
        <n x="1"/>
        <n x="33"/>
        <n x="151"/>
        <n x="34"/>
        <n x="2"/>
        <n x="20"/>
        <n x="61"/>
      </t>
    </mdx>
    <mdx n="0" f="v">
      <t c="7">
        <n x="1"/>
        <n x="45"/>
        <n x="151"/>
        <n x="27"/>
        <n x="2"/>
        <n x="20"/>
        <n x="61"/>
      </t>
    </mdx>
    <mdx n="0" f="v">
      <t c="7">
        <n x="1"/>
        <n x="35"/>
        <n x="151"/>
        <n x="27"/>
        <n x="2"/>
        <n x="20"/>
        <n x="61"/>
      </t>
    </mdx>
    <mdx n="0" f="v">
      <t c="7">
        <n x="1"/>
        <n x="29"/>
        <n x="151"/>
        <n x="22"/>
        <n x="2"/>
        <n x="3"/>
        <n x="63"/>
      </t>
    </mdx>
    <mdx n="0" f="v">
      <t c="7">
        <n x="1"/>
        <n x="71"/>
        <n x="151"/>
        <n x="27"/>
        <n x="2"/>
        <n x="20"/>
        <n x="61"/>
      </t>
    </mdx>
    <mdx n="0" f="v">
      <t c="7">
        <n x="1"/>
        <n x="25"/>
        <n x="151"/>
        <n x="22"/>
        <n x="2"/>
        <n x="6"/>
        <n x="23"/>
      </t>
    </mdx>
    <mdx n="0" f="v">
      <t c="8">
        <n x="1"/>
        <n x="21"/>
        <n x="151"/>
        <n x="22"/>
        <n x="2"/>
        <n x="6"/>
        <n x="24"/>
        <n x="61"/>
      </t>
    </mdx>
    <mdx n="0" f="v">
      <t c="8">
        <n x="1"/>
        <n x="25"/>
        <n x="84"/>
        <n x="22"/>
        <n x="2"/>
        <n x="20"/>
        <n x="61"/>
        <n x="61"/>
      </t>
    </mdx>
    <mdx n="0" f="v">
      <t c="8">
        <n x="1"/>
        <n x="21"/>
        <n x="84"/>
        <n x="22"/>
        <n x="2"/>
        <n x="6"/>
        <n x="24"/>
        <n x="61"/>
      </t>
    </mdx>
    <mdx n="0" f="v">
      <t c="8">
        <n x="1"/>
        <n x="30"/>
        <n x="151"/>
        <n x="22"/>
        <n x="2"/>
        <n x="6"/>
        <n x="24"/>
        <n x="61"/>
      </t>
    </mdx>
    <mdx n="0" f="v">
      <t c="8">
        <n x="1"/>
        <n x="30"/>
        <n x="84"/>
        <n x="31"/>
        <n x="2"/>
        <n x="20"/>
        <n x="61"/>
        <n x="61"/>
      </t>
    </mdx>
    <mdx n="0" f="v">
      <t c="7">
        <n x="1"/>
        <n x="48"/>
        <n x="84"/>
        <n x="34"/>
        <n x="2"/>
        <n x="20"/>
        <n x="61"/>
      </t>
    </mdx>
    <mdx n="0" f="v">
      <t c="7">
        <n x="1"/>
        <n x="36"/>
        <n x="84"/>
        <n x="34"/>
        <n x="2"/>
        <n x="20"/>
        <n x="61"/>
      </t>
    </mdx>
    <mdx n="0" f="v">
      <t c="7">
        <n x="1"/>
        <n x="36"/>
        <n x="84"/>
        <n x="39"/>
        <n x="2"/>
        <n x="20"/>
        <n x="61"/>
      </t>
    </mdx>
    <mdx n="0" f="v">
      <t c="7">
        <n x="1"/>
        <n x="160"/>
        <n x="84"/>
        <n x="27"/>
        <n x="2"/>
        <n x="20"/>
        <n x="61"/>
      </t>
    </mdx>
    <mdx n="0" f="v">
      <t c="7">
        <n x="1"/>
        <n x="68"/>
        <n x="84"/>
        <n x="22"/>
        <n x="2"/>
        <n x="20"/>
        <n x="61"/>
      </t>
    </mdx>
    <mdx n="0" f="v">
      <t c="8">
        <n x="1"/>
        <n x="66"/>
        <n x="84"/>
        <n x="27"/>
        <n x="2"/>
        <n x="20"/>
        <n x="61"/>
        <n x="61"/>
      </t>
    </mdx>
    <mdx n="0" f="v">
      <t c="7">
        <n x="1"/>
        <n x="66"/>
        <n x="84"/>
        <n x="27"/>
        <n x="2"/>
        <n x="20"/>
        <n x="61"/>
      </t>
    </mdx>
    <mdx n="0" f="v">
      <t c="7">
        <n x="1"/>
        <n x="82"/>
        <n x="84"/>
        <n x="147"/>
        <n x="2"/>
        <n x="20"/>
        <n x="61"/>
      </t>
    </mdx>
    <mdx n="0" f="v">
      <t c="7">
        <n x="1"/>
        <n x="67"/>
        <n x="84"/>
        <n x="38"/>
        <n x="2"/>
        <n x="20"/>
        <n x="61"/>
      </t>
    </mdx>
    <mdx n="0" f="v">
      <t c="4">
        <n x="1"/>
        <n x="150"/>
        <n x="84"/>
        <n x="22"/>
      </t>
    </mdx>
    <mdx n="0" f="v">
      <t c="8">
        <n x="1"/>
        <n x="150"/>
        <n x="84"/>
        <n x="22"/>
        <n x="2"/>
        <n x="6"/>
        <n x="23"/>
        <n x="61"/>
      </t>
    </mdx>
    <mdx n="0" f="v">
      <t c="7">
        <n x="1"/>
        <n x="71"/>
        <n x="84"/>
        <n x="27"/>
        <n x="2"/>
        <n x="20"/>
        <n x="61"/>
      </t>
    </mdx>
    <mdx n="0" f="v">
      <t c="7">
        <n x="1"/>
        <n x="28"/>
        <n x="83"/>
        <n x="27"/>
        <n x="2"/>
        <n x="20"/>
        <n x="61"/>
      </t>
    </mdx>
    <mdx n="0" f="v">
      <t c="7">
        <n x="1"/>
        <n x="71"/>
        <n x="83"/>
        <n x="27"/>
        <n x="2"/>
        <n x="20"/>
        <n x="61"/>
      </t>
    </mdx>
    <mdx n="0" f="v">
      <t c="7">
        <n x="1"/>
        <n x="35"/>
        <n x="84"/>
        <n x="27"/>
        <n x="2"/>
        <n x="20"/>
        <n x="61"/>
      </t>
    </mdx>
    <mdx n="0" f="v">
      <t c="7">
        <n x="1"/>
        <n x="29"/>
        <n x="84"/>
        <n x="22"/>
        <n x="2"/>
        <n x="3"/>
        <n x="63"/>
      </t>
    </mdx>
    <mdx n="0" f="v">
      <t c="7">
        <n x="1"/>
        <n x="66"/>
        <n x="81"/>
        <n x="27"/>
        <n x="2"/>
        <n x="20"/>
        <n x="61"/>
      </t>
    </mdx>
    <mdx n="0" f="v">
      <t c="7">
        <n x="1"/>
        <n x="25"/>
        <n x="81"/>
        <n x="27"/>
        <n x="2"/>
        <n x="20"/>
        <n x="61"/>
      </t>
    </mdx>
    <mdx n="0" f="v">
      <t c="7">
        <n x="1"/>
        <n x="25"/>
        <n x="81"/>
        <n x="27"/>
        <n x="2"/>
        <n x="20"/>
        <n x="61"/>
      </t>
    </mdx>
    <mdx n="0" f="v">
      <t c="7">
        <n x="1"/>
        <n x="21"/>
        <n x="81"/>
        <n x="27"/>
        <n x="2"/>
        <n x="20"/>
        <n x="61"/>
      </t>
    </mdx>
    <mdx n="0" f="v">
      <t c="8">
        <n x="1"/>
        <n x="21"/>
        <n x="81"/>
        <n x="22"/>
        <n x="2"/>
        <n x="20"/>
        <n x="61"/>
        <n x="61"/>
      </t>
    </mdx>
    <mdx n="0" f="v">
      <t c="7">
        <n x="1"/>
        <n x="26"/>
        <n x="81"/>
        <n x="22"/>
        <n x="2"/>
        <n x="20"/>
        <n x="61"/>
      </t>
    </mdx>
    <mdx n="0" f="v">
      <t c="7">
        <n x="1"/>
        <n x="64"/>
        <n x="81"/>
        <n x="22"/>
        <n x="2"/>
        <n x="20"/>
        <n x="61"/>
      </t>
    </mdx>
    <mdx n="0" f="v">
      <t c="8">
        <n x="1"/>
        <n x="64"/>
        <n x="81"/>
        <n x="22"/>
        <n x="2"/>
        <n x="20"/>
        <n x="61"/>
        <n x="61"/>
      </t>
    </mdx>
    <mdx n="0" f="v">
      <t c="7">
        <n x="1"/>
        <n x="64"/>
        <n x="81"/>
        <n x="22"/>
        <n x="2"/>
        <n x="6"/>
        <n x="61"/>
      </t>
    </mdx>
    <mdx n="0" f="v">
      <t c="8">
        <n x="1"/>
        <n x="64"/>
        <n x="81"/>
        <n x="22"/>
        <n x="2"/>
        <n x="6"/>
        <n x="23"/>
        <n x="61"/>
      </t>
    </mdx>
    <mdx n="0" f="v">
      <t c="8">
        <n x="1"/>
        <n x="33"/>
        <n x="81"/>
        <n x="34"/>
        <n x="2"/>
        <n x="6"/>
        <n x="23"/>
        <n x="61"/>
      </t>
    </mdx>
    <mdx n="0" f="v">
      <t c="7">
        <n x="1"/>
        <n x="29"/>
        <n x="81"/>
        <n x="22"/>
        <n x="2"/>
        <n x="20"/>
        <n x="61"/>
      </t>
    </mdx>
    <mdx n="0" f="v">
      <t c="8">
        <n x="1"/>
        <n x="30"/>
        <n x="81"/>
        <n x="22"/>
        <n x="2"/>
        <n x="20"/>
        <n x="61"/>
        <n x="61"/>
      </t>
    </mdx>
    <mdx n="0" f="v">
      <t c="7">
        <n x="1"/>
        <n x="47"/>
        <n x="81"/>
        <n x="22"/>
        <n x="2"/>
        <n x="3"/>
        <n x="63"/>
      </t>
    </mdx>
    <mdx n="0" f="v">
      <t c="7">
        <n x="1"/>
        <n x="47"/>
        <n x="81"/>
        <n x="31"/>
        <n x="2"/>
        <n x="20"/>
        <n x="63"/>
      </t>
    </mdx>
    <mdx n="0" f="v">
      <t c="7">
        <n x="1"/>
        <n x="28"/>
        <n x="81"/>
        <n x="22"/>
        <n x="2"/>
        <n x="20"/>
        <n x="61"/>
      </t>
    </mdx>
    <mdx n="0" f="v">
      <t c="7">
        <n x="1"/>
        <n x="48"/>
        <n x="81"/>
        <n x="27"/>
        <n x="2"/>
        <n x="20"/>
        <n x="61"/>
      </t>
    </mdx>
    <mdx n="0" f="v">
      <t c="8">
        <n x="1"/>
        <n x="48"/>
        <n x="81"/>
        <n x="27"/>
        <n x="2"/>
        <n x="20"/>
        <n x="61"/>
        <n x="61"/>
      </t>
    </mdx>
    <mdx n="0" f="v">
      <t c="7">
        <n x="1"/>
        <n x="48"/>
        <n x="81"/>
        <n x="27"/>
        <n x="2"/>
        <n x="20"/>
        <n x="61"/>
      </t>
    </mdx>
    <mdx n="0" f="v">
      <t c="7">
        <n x="1"/>
        <n x="46"/>
        <n x="81"/>
        <n x="38"/>
        <n x="2"/>
        <n x="20"/>
        <n x="61"/>
      </t>
    </mdx>
    <mdx n="0" f="v">
      <t c="7">
        <n x="1"/>
        <n x="46"/>
        <n x="81"/>
        <n x="43"/>
        <n x="2"/>
        <n x="20"/>
        <n x="61"/>
      </t>
    </mdx>
    <mdx n="0" f="v">
      <t c="7">
        <n x="1"/>
        <n x="42"/>
        <n x="81"/>
        <n x="43"/>
        <n x="2"/>
        <n x="6"/>
        <n x="61"/>
      </t>
    </mdx>
    <mdx n="0" f="v">
      <t c="7">
        <n x="1"/>
        <n x="46"/>
        <n x="84"/>
        <n x="43"/>
        <n x="2"/>
        <n x="6"/>
        <n x="61"/>
      </t>
    </mdx>
    <mdx n="0" f="v">
      <t c="7">
        <n x="1"/>
        <n x="44"/>
        <n x="84"/>
        <n x="38"/>
        <n x="2"/>
        <n x="20"/>
        <n x="61"/>
      </t>
    </mdx>
    <mdx n="0" f="v">
      <t c="7">
        <n x="1"/>
        <n x="45"/>
        <n x="84"/>
        <n x="27"/>
        <n x="2"/>
        <n x="20"/>
        <n x="61"/>
      </t>
    </mdx>
    <mdx n="0" f="v">
      <t c="7">
        <n x="1"/>
        <n x="64"/>
        <n x="75"/>
        <n x="27"/>
        <n x="2"/>
        <n x="20"/>
        <n x="61"/>
      </t>
    </mdx>
    <mdx n="0" f="v">
      <t c="7">
        <n x="1"/>
        <n x="36"/>
        <n x="75"/>
        <n x="39"/>
        <n x="2"/>
        <n x="20"/>
        <n x="61"/>
      </t>
    </mdx>
    <mdx n="0" f="v">
      <t c="7">
        <n x="1"/>
        <n x="68"/>
        <n x="62"/>
        <n x="27"/>
        <n x="2"/>
        <n x="20"/>
        <n x="61"/>
      </t>
    </mdx>
    <mdx n="0" f="v">
      <t c="7">
        <n x="1"/>
        <n x="65"/>
        <n x="62"/>
        <n x="27"/>
        <n x="2"/>
        <n x="20"/>
        <n x="61"/>
      </t>
    </mdx>
    <mdx n="0" f="v">
      <t c="7">
        <n x="1"/>
        <n x="65"/>
        <n x="62"/>
        <n x="22"/>
        <n x="2"/>
        <n x="20"/>
        <n x="61"/>
      </t>
    </mdx>
    <mdx n="0" f="v">
      <t c="7">
        <n x="1"/>
        <n x="70"/>
        <n x="59"/>
        <n x="27"/>
        <n x="2"/>
        <n x="20"/>
        <n x="61"/>
      </t>
    </mdx>
    <mdx n="0" f="v">
      <t c="7">
        <n x="1"/>
        <n x="69"/>
        <n x="60"/>
        <n x="27"/>
        <n x="2"/>
        <n x="20"/>
        <n x="61"/>
      </t>
    </mdx>
    <mdx n="0" f="v">
      <t c="7">
        <n x="1"/>
        <n x="73"/>
        <n x="59"/>
        <n x="27"/>
        <n x="2"/>
        <n x="20"/>
        <n x="61"/>
      </t>
    </mdx>
    <mdx n="0" f="v">
      <t c="7">
        <n x="1"/>
        <n x="73"/>
        <n x="59"/>
        <n x="27"/>
        <n x="2"/>
        <n x="20"/>
        <n x="61"/>
      </t>
    </mdx>
    <mdx n="0" f="v">
      <t c="7">
        <n x="1"/>
        <n x="67"/>
        <n x="59"/>
        <n x="27"/>
        <n x="2"/>
        <n x="20"/>
        <n x="61"/>
      </t>
    </mdx>
    <mdx n="0" f="v">
      <t c="7">
        <n x="1"/>
        <n x="71"/>
        <n x="59"/>
        <n x="22"/>
        <n x="2"/>
        <n x="20"/>
        <n x="61"/>
      </t>
    </mdx>
    <mdx n="0" f="v">
      <t c="7">
        <n x="1"/>
        <n x="71"/>
        <n x="60"/>
        <n x="22"/>
        <n x="2"/>
        <n x="20"/>
        <n x="61"/>
      </t>
    </mdx>
    <mdx n="0" f="v">
      <t c="7">
        <n x="1"/>
        <n x="44"/>
        <n x="62"/>
        <n x="51"/>
        <n x="2"/>
        <n x="6"/>
        <n x="61"/>
      </t>
    </mdx>
    <mdx n="0" f="v">
      <t c="7">
        <n x="1"/>
        <n x="44"/>
        <n x="62"/>
        <n x="22"/>
        <n x="2"/>
        <n x="20"/>
        <n x="61"/>
      </t>
    </mdx>
    <mdx n="0" f="v">
      <t c="7">
        <n x="1"/>
        <n x="44"/>
        <n x="62"/>
        <n x="22"/>
        <n x="2"/>
        <n x="6"/>
        <n x="23"/>
      </t>
    </mdx>
    <mdx n="0" f="v">
      <t c="7">
        <n x="1"/>
        <n x="44"/>
        <n x="62"/>
        <n x="22"/>
        <n x="2"/>
        <n x="6"/>
        <n x="23"/>
      </t>
    </mdx>
    <mdx n="0" f="v">
      <t c="7">
        <n x="1"/>
        <n x="36"/>
        <n x="62"/>
        <n x="22"/>
        <n x="2"/>
        <n x="20"/>
        <n x="61"/>
      </t>
    </mdx>
    <mdx n="0" f="v">
      <t c="7">
        <n x="1"/>
        <n x="30"/>
        <n x="62"/>
        <n x="39"/>
        <n x="2"/>
        <n x="3"/>
        <n x="61"/>
      </t>
    </mdx>
    <mdx n="0" f="v">
      <t c="7">
        <n x="1"/>
        <n x="30"/>
        <n x="62"/>
        <n x="39"/>
        <n x="2"/>
        <n x="6"/>
        <n x="63"/>
      </t>
    </mdx>
    <mdx n="0" f="v">
      <t c="7">
        <n x="1"/>
        <n x="49"/>
        <n x="62"/>
        <n x="31"/>
        <n x="2"/>
        <n x="6"/>
        <n x="24"/>
      </t>
    </mdx>
    <mdx n="0" f="v">
      <t c="7">
        <n x="1"/>
        <n x="49"/>
        <n x="62"/>
        <n x="39"/>
        <n x="2"/>
        <n x="20"/>
        <n x="24"/>
      </t>
    </mdx>
    <mdx n="0" f="v">
      <t c="7">
        <n x="1"/>
        <n x="41"/>
        <n x="62"/>
        <n x="39"/>
        <n x="2"/>
        <n x="20"/>
        <n x="61"/>
      </t>
    </mdx>
    <mdx n="0" f="v">
      <t c="7">
        <n x="1"/>
        <n x="33"/>
        <n x="62"/>
        <n x="39"/>
        <n x="2"/>
        <n x="20"/>
        <n x="61"/>
      </t>
    </mdx>
    <mdx n="0" f="v">
      <t c="7">
        <n x="1"/>
        <n x="42"/>
        <n x="62"/>
        <n x="43"/>
        <n x="2"/>
        <n x="20"/>
        <n x="61"/>
      </t>
    </mdx>
    <mdx n="0" f="v">
      <t c="7">
        <n x="1"/>
        <n x="72"/>
        <n x="75"/>
        <n x="39"/>
        <n x="2"/>
        <n x="20"/>
        <n x="61"/>
      </t>
    </mdx>
    <mdx n="0" f="v">
      <t c="7">
        <n x="1"/>
        <n x="66"/>
        <n x="75"/>
        <n x="39"/>
        <n x="2"/>
        <n x="20"/>
        <n x="61"/>
      </t>
    </mdx>
    <mdx n="0" f="v">
      <t c="7">
        <n x="1"/>
        <n x="46"/>
        <n x="75"/>
        <n x="22"/>
        <n x="2"/>
        <n x="20"/>
        <n x="61"/>
      </t>
    </mdx>
    <mdx n="0" f="v">
      <t c="7">
        <n x="1"/>
        <n x="46"/>
        <n x="75"/>
        <n x="43"/>
        <n x="2"/>
        <n x="6"/>
        <n x="61"/>
      </t>
    </mdx>
    <mdx n="0" f="v">
      <t c="7">
        <n x="1"/>
        <n x="74"/>
        <n x="75"/>
        <n x="27"/>
        <n x="2"/>
        <n x="20"/>
        <n x="61"/>
      </t>
    </mdx>
    <mdx n="0" f="v">
      <t c="8">
        <n x="1"/>
        <n x="68"/>
        <n x="75"/>
        <n x="27"/>
        <n x="2"/>
        <n x="20"/>
        <n x="61"/>
        <n x="61"/>
      </t>
    </mdx>
    <mdx n="0" f="v">
      <t c="7">
        <n x="1"/>
        <n x="68"/>
        <n x="75"/>
        <n x="27"/>
        <n x="2"/>
        <n x="20"/>
        <n x="61"/>
      </t>
    </mdx>
    <mdx n="0" f="v">
      <t c="7">
        <n x="1"/>
        <n x="64"/>
        <n x="75"/>
        <n x="22"/>
        <n x="2"/>
        <n x="20"/>
        <n x="61"/>
      </t>
    </mdx>
    <mdx n="0" f="v">
      <t c="7">
        <n x="1"/>
        <n x="73"/>
        <n x="75"/>
        <n x="22"/>
        <n x="2"/>
        <n x="6"/>
        <n x="24"/>
      </t>
    </mdx>
    <mdx n="0" f="v">
      <t c="8">
        <n x="1"/>
        <n x="25"/>
        <n x="75"/>
        <n x="22"/>
        <n x="2"/>
        <n x="20"/>
        <n x="63"/>
        <n x="61"/>
      </t>
    </mdx>
    <mdx n="0" f="v">
      <t c="7">
        <n x="1"/>
        <n x="25"/>
        <n x="75"/>
        <n x="27"/>
        <n x="2"/>
        <n x="6"/>
        <n x="24"/>
      </t>
    </mdx>
    <mdx n="0" f="v">
      <t c="7">
        <n x="1"/>
        <n x="25"/>
        <n x="75"/>
        <n x="27"/>
        <n x="2"/>
        <n x="20"/>
        <n x="61"/>
      </t>
    </mdx>
    <mdx n="0" f="v">
      <t c="8">
        <n x="1"/>
        <n x="25"/>
        <n x="75"/>
        <n x="22"/>
        <n x="2"/>
        <n x="6"/>
        <n x="24"/>
        <n x="61"/>
      </t>
    </mdx>
    <mdx n="0" f="v">
      <t c="7">
        <n x="1"/>
        <n x="25"/>
        <n x="75"/>
        <n x="22"/>
        <n x="2"/>
        <n x="6"/>
        <n x="24"/>
      </t>
    </mdx>
    <mdx n="0" f="v">
      <t c="8">
        <n x="1"/>
        <n x="45"/>
        <n x="75"/>
        <n x="22"/>
        <n x="2"/>
        <n x="6"/>
        <n x="24"/>
        <n x="61"/>
      </t>
    </mdx>
    <mdx n="0" f="v">
      <t c="8">
        <n x="1"/>
        <n x="45"/>
        <n x="75"/>
        <n x="27"/>
        <n x="2"/>
        <n x="20"/>
        <n x="61"/>
        <n x="61"/>
      </t>
    </mdx>
    <mdx n="0" f="v">
      <t c="7">
        <n x="1"/>
        <n x="40"/>
        <n x="75"/>
        <n x="38"/>
        <n x="2"/>
        <n x="20"/>
        <n x="61"/>
      </t>
    </mdx>
    <mdx n="0" f="v">
      <t c="7">
        <n x="1"/>
        <n x="40"/>
        <n x="75"/>
        <n x="22"/>
        <n x="2"/>
        <n x="20"/>
        <n x="61"/>
      </t>
    </mdx>
    <mdx n="0" f="v">
      <t c="8">
        <n x="1"/>
        <n x="40"/>
        <n x="75"/>
        <n x="22"/>
        <n x="2"/>
        <n x="20"/>
        <n x="61"/>
        <n x="61"/>
      </t>
    </mdx>
    <mdx n="0" f="v">
      <t c="7">
        <n x="1"/>
        <n x="36"/>
        <n x="75"/>
        <n x="39"/>
        <n x="2"/>
        <n x="20"/>
        <n x="61"/>
      </t>
    </mdx>
    <mdx n="0" f="v">
      <t c="6">
        <n x="12"/>
        <n x="151"/>
        <n x="14"/>
        <n x="16"/>
        <n x="2"/>
        <n x="15"/>
      </t>
    </mdx>
    <mdx n="0" f="v">
      <t c="6">
        <n x="12"/>
        <n x="151"/>
        <n x="14"/>
        <n x="16"/>
        <n x="2"/>
        <n x="15"/>
      </t>
    </mdx>
    <mdx n="0" f="v">
      <t c="7">
        <n x="1"/>
        <n x="30"/>
        <n x="83"/>
        <n x="31"/>
        <n x="2"/>
        <n x="20"/>
        <n x="61"/>
      </t>
    </mdx>
    <mdx n="0" f="v">
      <t c="7">
        <n x="1"/>
        <n x="30"/>
        <n x="83"/>
        <n x="31"/>
        <n x="2"/>
        <n x="20"/>
        <n x="61"/>
      </t>
    </mdx>
    <mdx n="0" f="v">
      <t c="7">
        <n x="1"/>
        <n x="68"/>
        <n x="83"/>
        <n x="27"/>
        <n x="2"/>
        <n x="20"/>
        <n x="61"/>
      </t>
    </mdx>
    <mdx n="0" f="v">
      <t c="7">
        <n x="1"/>
        <n x="67"/>
        <n x="83"/>
        <n x="2"/>
        <n x="2"/>
        <n x="20"/>
        <n x="61"/>
      </t>
    </mdx>
    <mdx n="0" f="v">
      <t c="7">
        <n x="1"/>
        <n x="74"/>
        <n x="83"/>
        <n x="27"/>
        <n x="2"/>
        <n x="20"/>
        <n x="61"/>
      </t>
    </mdx>
    <mdx n="0" f="v">
      <t c="4">
        <n x="1"/>
        <n x="74"/>
        <n x="83"/>
        <n x="27"/>
      </t>
    </mdx>
    <mdx n="0" f="v">
      <t c="7">
        <n x="1"/>
        <n x="49"/>
        <n x="83"/>
        <n x="22"/>
        <n x="2"/>
        <n x="20"/>
        <n x="61"/>
      </t>
    </mdx>
    <mdx n="0" f="v">
      <t c="7">
        <n x="1"/>
        <n x="46"/>
        <n x="83"/>
        <n x="39"/>
        <n x="2"/>
        <n x="20"/>
        <n x="61"/>
      </t>
    </mdx>
    <mdx n="0" f="v">
      <t c="7">
        <n x="1"/>
        <n x="46"/>
        <n x="83"/>
        <n x="39"/>
        <n x="2"/>
        <n x="20"/>
        <n x="61"/>
      </t>
    </mdx>
    <mdx n="0" f="v">
      <t c="7">
        <n x="1"/>
        <n x="35"/>
        <n x="83"/>
        <n x="43"/>
        <n x="2"/>
        <n x="20"/>
        <n x="61"/>
      </t>
    </mdx>
    <mdx n="0" f="v">
      <t c="7">
        <n x="1"/>
        <n x="44"/>
        <n x="83"/>
        <n x="22"/>
        <n x="2"/>
        <n x="20"/>
        <n x="61"/>
      </t>
    </mdx>
    <mdx n="0" f="v">
      <t c="7">
        <n x="1"/>
        <n x="42"/>
        <n x="83"/>
        <n x="38"/>
        <n x="2"/>
        <n x="20"/>
        <n x="61"/>
      </t>
    </mdx>
    <mdx n="0" f="v">
      <t c="7">
        <n x="1"/>
        <n x="41"/>
        <n x="83"/>
        <n x="43"/>
        <n x="2"/>
        <n x="20"/>
        <n x="61"/>
      </t>
    </mdx>
    <mdx n="0" f="v">
      <t c="7">
        <n x="1"/>
        <n x="41"/>
        <n x="83"/>
        <n x="38"/>
        <n x="2"/>
        <n x="6"/>
        <n x="61"/>
      </t>
    </mdx>
    <mdx n="0" f="v">
      <t c="7">
        <n x="1"/>
        <n x="50"/>
        <n x="83"/>
        <n x="38"/>
        <n x="2"/>
        <n x="20"/>
        <n x="61"/>
      </t>
    </mdx>
    <mdx n="0" f="v">
      <t c="7">
        <n x="1"/>
        <n x="50"/>
        <n x="83"/>
        <n x="39"/>
        <n x="2"/>
        <n x="20"/>
        <n x="61"/>
      </t>
    </mdx>
    <mdx n="0" f="v">
      <t c="7">
        <n x="1"/>
        <n x="48"/>
        <n x="83"/>
        <n x="34"/>
        <n x="2"/>
        <n x="6"/>
        <n x="61"/>
      </t>
    </mdx>
    <mdx n="0" f="v">
      <t c="8">
        <n x="1"/>
        <n x="64"/>
        <n x="83"/>
        <n x="22"/>
        <n x="2"/>
        <n x="6"/>
        <n x="24"/>
        <n x="61"/>
      </t>
    </mdx>
  </mdxMetadata>
  <valueMetadata count="417">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90"/>
    </bk>
    <bk>
      <rc t="1" v="188"/>
    </bk>
    <bk>
      <rc t="1" v="191"/>
    </bk>
    <bk>
      <rc t="1" v="189"/>
    </bk>
    <bk>
      <rc t="1" v="192"/>
    </bk>
    <bk>
      <rc t="1" v="193"/>
    </bk>
    <bk>
      <rc t="1" v="194"/>
    </bk>
    <bk>
      <rc t="1" v="195"/>
    </bk>
    <bk>
      <rc t="1" v="196"/>
    </bk>
    <bk>
      <rc t="1" v="198"/>
    </bk>
    <bk>
      <rc t="1" v="197"/>
    </bk>
    <bk>
      <rc t="1" v="199"/>
    </bk>
    <bk>
      <rc t="1" v="200"/>
    </bk>
    <bk>
      <rc t="1" v="201"/>
    </bk>
    <bk>
      <rc t="1" v="202"/>
    </bk>
    <bk>
      <rc t="1" v="203"/>
    </bk>
    <bk>
      <rc t="1" v="204"/>
    </bk>
    <bk>
      <rc t="1" v="205"/>
    </bk>
    <bk>
      <rc t="1" v="206"/>
    </bk>
    <bk>
      <rc t="1" v="208"/>
    </bk>
    <bk>
      <rc t="1" v="207"/>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6"/>
    </bk>
    <bk>
      <rc t="1" v="265"/>
    </bk>
    <bk>
      <rc t="1" v="267"/>
    </bk>
    <bk>
      <rc t="1" v="268"/>
    </bk>
    <bk>
      <rc t="1" v="269"/>
    </bk>
    <bk>
      <rc t="1" v="270"/>
    </bk>
    <bk>
      <rc t="1" v="271"/>
    </bk>
    <bk>
      <rc t="1" v="272"/>
    </bk>
    <bk>
      <rc t="1" v="273"/>
    </bk>
    <bk>
      <rc t="1" v="274"/>
    </bk>
    <bk>
      <rc t="1" v="275"/>
    </bk>
    <bk>
      <rc t="1" v="276"/>
    </bk>
    <bk>
      <rc t="1" v="277"/>
    </bk>
    <bk>
      <rc t="1" v="278"/>
    </bk>
    <bk>
      <rc t="1" v="279"/>
    </bk>
    <bk>
      <rc t="1" v="281"/>
    </bk>
    <bk>
      <rc t="1" v="282"/>
    </bk>
    <bk>
      <rc t="1" v="280"/>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valueMetadata>
</metadata>
</file>

<file path=xl/sharedStrings.xml><?xml version="1.0" encoding="utf-8"?>
<sst xmlns="http://schemas.openxmlformats.org/spreadsheetml/2006/main" count="4605" uniqueCount="496">
  <si>
    <t>Financial Results</t>
  </si>
  <si>
    <t>Macro</t>
  </si>
  <si>
    <t>Foreign Exchange</t>
  </si>
  <si>
    <t>1Q2021</t>
  </si>
  <si>
    <t>1H2021</t>
  </si>
  <si>
    <t>9M2021</t>
  </si>
  <si>
    <t>North America</t>
  </si>
  <si>
    <t>Avg. USD/EUR for the period</t>
  </si>
  <si>
    <t>USD/EUR at the end of the period</t>
  </si>
  <si>
    <t>Latin America</t>
  </si>
  <si>
    <t>Avg. R$/EUR for the period</t>
  </si>
  <si>
    <t>R$/EUR at the end of the period</t>
  </si>
  <si>
    <t>Listed Subsidiaries</t>
  </si>
  <si>
    <t>Outstanding EDP Shares</t>
  </si>
  <si>
    <t>Treasury Stock</t>
  </si>
  <si>
    <t>Outstanding EDP Brasil Shares</t>
  </si>
  <si>
    <t>of which owned by EDP</t>
  </si>
  <si>
    <t>EDP ownership</t>
  </si>
  <si>
    <t>Income Statement</t>
  </si>
  <si>
    <t>2Q2021</t>
  </si>
  <si>
    <t>3Q2021</t>
  </si>
  <si>
    <t>4Q2021</t>
  </si>
  <si>
    <t>Revenues</t>
  </si>
  <si>
    <t>-</t>
  </si>
  <si>
    <t>% YoY</t>
  </si>
  <si>
    <t>Cost of Goods Sold</t>
  </si>
  <si>
    <t>Discontinued Operations</t>
  </si>
  <si>
    <t xml:space="preserve">At EDPR level: </t>
  </si>
  <si>
    <t xml:space="preserve">At EDP Brasil level: </t>
  </si>
  <si>
    <t>Attributable to free-float of EDP Brasil</t>
  </si>
  <si>
    <t>Iberia (Ex-wind) &amp; Other</t>
  </si>
  <si>
    <t>Outstanding Shares</t>
  </si>
  <si>
    <t>DPS</t>
  </si>
  <si>
    <t>Recurring EBITDA</t>
  </si>
  <si>
    <t>Pre-tax Profit</t>
  </si>
  <si>
    <t>Balance Sheet</t>
  </si>
  <si>
    <t>Fin. investments &amp; assets held for sale (1)</t>
  </si>
  <si>
    <t>Non-controling Interest (1)</t>
  </si>
  <si>
    <t>EDP Espanha &amp; Other</t>
  </si>
  <si>
    <t>FFO/Adjusted Net Debt</t>
  </si>
  <si>
    <t>Debt by Interest Rate Type</t>
  </si>
  <si>
    <t>Floating</t>
  </si>
  <si>
    <t>Fixed</t>
  </si>
  <si>
    <t>Total Assets</t>
  </si>
  <si>
    <t>Total Equity</t>
  </si>
  <si>
    <t>Total Liabilities</t>
  </si>
  <si>
    <t>Employee Benefits (Net of tax)</t>
  </si>
  <si>
    <t>Regulatory Receivables (Net of tax)</t>
  </si>
  <si>
    <t>EDP Consolidated Net Debt</t>
  </si>
  <si>
    <t>Cash Flow Statement</t>
  </si>
  <si>
    <t>Recurring Organic Cash Flow</t>
  </si>
  <si>
    <t>Decrease/(Increase) in Net Debt</t>
  </si>
  <si>
    <t>Total Capex</t>
  </si>
  <si>
    <t>Net expansion activity</t>
  </si>
  <si>
    <t>EDPR</t>
  </si>
  <si>
    <t>Hydro</t>
  </si>
  <si>
    <t>Iberia</t>
  </si>
  <si>
    <t>Brazil</t>
  </si>
  <si>
    <t>Financial Data (€ million)</t>
  </si>
  <si>
    <t>Europe</t>
  </si>
  <si>
    <t>Other</t>
  </si>
  <si>
    <t>CAPEX (€ million)</t>
  </si>
  <si>
    <t>Operating data</t>
  </si>
  <si>
    <t>Total Capacity (EBITDA + Equity MW)</t>
  </si>
  <si>
    <t>Wind</t>
  </si>
  <si>
    <t>Solar</t>
  </si>
  <si>
    <t>APAC</t>
  </si>
  <si>
    <t>Installed capacity (MW EBITDA)</t>
  </si>
  <si>
    <t>Spain</t>
  </si>
  <si>
    <t>Portugal</t>
  </si>
  <si>
    <t>Rest of Europe</t>
  </si>
  <si>
    <t>US</t>
  </si>
  <si>
    <t>Canada</t>
  </si>
  <si>
    <t>Mexico</t>
  </si>
  <si>
    <t>Vietnam</t>
  </si>
  <si>
    <t>Installed Capacity (MW Equity)</t>
  </si>
  <si>
    <t>Belgium</t>
  </si>
  <si>
    <t>Electricity Output (GWh)</t>
  </si>
  <si>
    <t>Avg. Selling Price</t>
  </si>
  <si>
    <t>Europe (€/MWh)</t>
  </si>
  <si>
    <t>North America (USD/MWh)</t>
  </si>
  <si>
    <t>Financial Data (US$ million)</t>
  </si>
  <si>
    <t>Electricity sales and other</t>
  </si>
  <si>
    <t>Income from Institutional Partnerships</t>
  </si>
  <si>
    <t>Other operating income</t>
  </si>
  <si>
    <t>Operating costs</t>
  </si>
  <si>
    <t>Supplies and services</t>
  </si>
  <si>
    <t>Personnel costs</t>
  </si>
  <si>
    <t>Other operating costs</t>
  </si>
  <si>
    <t>Share of profit from associates</t>
  </si>
  <si>
    <t>EBITDA</t>
  </si>
  <si>
    <t>EBITDA / Revenues</t>
  </si>
  <si>
    <t>Provisions</t>
  </si>
  <si>
    <t>Depreciation and amortisation</t>
  </si>
  <si>
    <t>Amortisation of deferred income (government grants)</t>
  </si>
  <si>
    <t>EBIT</t>
  </si>
  <si>
    <t>Operating Data</t>
  </si>
  <si>
    <t>EBITDA MW</t>
  </si>
  <si>
    <t>US PPA/Hedge</t>
  </si>
  <si>
    <t>US Merchant</t>
  </si>
  <si>
    <t>MW per Incentive</t>
  </si>
  <si>
    <t>MW with PTCs</t>
  </si>
  <si>
    <t>MW with ITCs</t>
  </si>
  <si>
    <t>MW with Cash Grant and Self Shelter</t>
  </si>
  <si>
    <t>US West</t>
  </si>
  <si>
    <t>US Central</t>
  </si>
  <si>
    <t>US East</t>
  </si>
  <si>
    <t>Average Selling Price ($/MWh)</t>
  </si>
  <si>
    <t>Average Selling Price (€/MWh)</t>
  </si>
  <si>
    <t>Spain (Including hedging)</t>
  </si>
  <si>
    <t>Financial Data (R$ million)</t>
  </si>
  <si>
    <t>Average Selling Price (R$/MWh)</t>
  </si>
  <si>
    <t>Installed Capacity (EBITDA+Equity MW)</t>
  </si>
  <si>
    <t>Installed Capacity (EBITDA MW)</t>
  </si>
  <si>
    <t>Installed Capacity (Equity MW)</t>
  </si>
  <si>
    <t>CAPEX</t>
  </si>
  <si>
    <t>Resources</t>
  </si>
  <si>
    <t>Iberia - Resources vs. LT Average (Avg.=0%)</t>
  </si>
  <si>
    <t>Brazil - GSF weighted average (%)</t>
  </si>
  <si>
    <t>Financial Data (€ Million)</t>
  </si>
  <si>
    <t>Gross Profit</t>
  </si>
  <si>
    <t>Run-of-River</t>
  </si>
  <si>
    <t>Reservoir</t>
  </si>
  <si>
    <t>Pumping activity</t>
  </si>
  <si>
    <t>Small-Hydro</t>
  </si>
  <si>
    <t xml:space="preserve">Net Production </t>
  </si>
  <si>
    <t>Pumping</t>
  </si>
  <si>
    <t>Lajeado</t>
  </si>
  <si>
    <t>Peixe angical</t>
  </si>
  <si>
    <t>Energest Consolidated</t>
  </si>
  <si>
    <t>S. Manoel</t>
  </si>
  <si>
    <t>Cachoeira-Caldeirão</t>
  </si>
  <si>
    <t>Jari</t>
  </si>
  <si>
    <t>Financial Data (R$ Million)</t>
  </si>
  <si>
    <t>Electricity Networks</t>
  </si>
  <si>
    <t>Disco</t>
  </si>
  <si>
    <t>Transco</t>
  </si>
  <si>
    <t>OPEX Performance</t>
  </si>
  <si>
    <t>Controllable Costs (1)</t>
  </si>
  <si>
    <t>Capex Performance</t>
  </si>
  <si>
    <t>Capex (€ million) (2)</t>
  </si>
  <si>
    <t>Distribution</t>
  </si>
  <si>
    <t>Transmission</t>
  </si>
  <si>
    <t xml:space="preserve">Portugal </t>
  </si>
  <si>
    <t>Networks</t>
  </si>
  <si>
    <t>Lenght of the networks (Km)</t>
  </si>
  <si>
    <t>DTCs (thous.)</t>
  </si>
  <si>
    <t>Energy Box (th)</t>
  </si>
  <si>
    <t>Customers Connected (th)</t>
  </si>
  <si>
    <t>% growth YoY</t>
  </si>
  <si>
    <t>Quality of service</t>
  </si>
  <si>
    <t>EDP São Paulo</t>
  </si>
  <si>
    <t>Technical</t>
  </si>
  <si>
    <t>Commercial</t>
  </si>
  <si>
    <t>EDP Espírito Santo</t>
  </si>
  <si>
    <t>Remote orders (% of Total)</t>
  </si>
  <si>
    <t>Telemetering (%)</t>
  </si>
  <si>
    <t>Electricity Distributed (GWh)</t>
  </si>
  <si>
    <t>High / Medium Voltage</t>
  </si>
  <si>
    <t>Low Voltage</t>
  </si>
  <si>
    <t>% of Total</t>
  </si>
  <si>
    <t>Very High / High / Medium Voltage</t>
  </si>
  <si>
    <t>Special Low Voltage</t>
  </si>
  <si>
    <t>Quality of Service</t>
  </si>
  <si>
    <t>Very High Voltage</t>
  </si>
  <si>
    <t xml:space="preserve">Brazil </t>
  </si>
  <si>
    <t>OPEX</t>
  </si>
  <si>
    <t>Other operating costs (net)</t>
  </si>
  <si>
    <t>Net Operating Costs</t>
  </si>
  <si>
    <t>Joint Ventures and Associates</t>
  </si>
  <si>
    <t>Amortisation, impairment; Provisions</t>
  </si>
  <si>
    <t>Distribution - Operating Data</t>
  </si>
  <si>
    <t>RAB (R$ million) Distribution</t>
  </si>
  <si>
    <t>Lenght of the networks (Km) Distribution</t>
  </si>
  <si>
    <t>Free Customers</t>
  </si>
  <si>
    <t>Industrial</t>
  </si>
  <si>
    <t>Residential, Commercial &amp; Other</t>
  </si>
  <si>
    <t>Transmission - Operating Data</t>
  </si>
  <si>
    <t>Lenght of the networks (Km) Transmission</t>
  </si>
  <si>
    <t>Electricity (4)</t>
  </si>
  <si>
    <t>Liberalized - Residential (4)</t>
  </si>
  <si>
    <t>Intalled Capacity (MW)</t>
  </si>
  <si>
    <t>CCGT</t>
  </si>
  <si>
    <t>Coal</t>
  </si>
  <si>
    <t>Coal (5)</t>
  </si>
  <si>
    <t>Operating Assets</t>
  </si>
  <si>
    <t>Incluir MW contracted e Secured em nova sheet</t>
  </si>
  <si>
    <t>Installed Capacity (MW) (1)</t>
  </si>
  <si>
    <t>Rest of Europe (2)</t>
  </si>
  <si>
    <t>Rest of North America (3)</t>
  </si>
  <si>
    <t>Brazil &amp; Others</t>
  </si>
  <si>
    <t>Gas/ CCGT</t>
  </si>
  <si>
    <t>Other (4)</t>
  </si>
  <si>
    <t>TOTAL</t>
  </si>
  <si>
    <t>Of Which:</t>
  </si>
  <si>
    <t>Electricity Generation (GWh)</t>
  </si>
  <si>
    <t>Rest of the North America (3)</t>
  </si>
  <si>
    <t xml:space="preserve">Regulated Networks: Asset and Performance indicators   </t>
  </si>
  <si>
    <t>RAB (€ million)</t>
  </si>
  <si>
    <t>Spain (5)</t>
  </si>
  <si>
    <t>Brazil (R$ million)</t>
  </si>
  <si>
    <t>Transmission (6)</t>
  </si>
  <si>
    <t>TOTAL  RAB</t>
  </si>
  <si>
    <t>% Losses (7)</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</si>
  <si>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</si>
  <si>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</si>
  <si>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</si>
  <si>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</si>
  <si>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</si>
  <si>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</si>
  <si>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</si>
  <si>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</si>
  <si>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</si>
  <si>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</si>
  <si>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</si>
  <si>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</si>
  <si>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</si>
  <si>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</si>
  <si>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</si>
  <si>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</si>
  <si>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</si>
  <si>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Business Model &amp; Innovation</t>
  </si>
  <si>
    <t>Sustainable Mobility</t>
  </si>
  <si>
    <t>Light-duty fleet electrification (%)</t>
  </si>
  <si>
    <t>Electric charging points (#)</t>
  </si>
  <si>
    <t>New market opportunities</t>
  </si>
  <si>
    <t>Energy Services Revenues / Turnover (%)</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</si>
  <si>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</si>
  <si>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</si>
  <si>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</si>
  <si>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</si>
  <si>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</si>
  <si>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</si>
  <si>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</si>
  <si>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</si>
  <si>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</si>
  <si>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</si>
  <si>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</si>
  <si>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</si>
  <si>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</si>
  <si>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</si>
  <si>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</si>
  <si>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</si>
  <si>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</si>
  <si>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</si>
  <si>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</si>
  <si>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</si>
  <si>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Distribution - Financial Data (R$ Million)</t>
  </si>
  <si>
    <t>Transmission - Financial Data (R$ million)</t>
  </si>
  <si>
    <t>Electricity final price (Spain), €/MWh (3)</t>
  </si>
  <si>
    <t>Joint Ventures and Associates (1)</t>
  </si>
  <si>
    <t>- Adjustments (2)</t>
  </si>
  <si>
    <t>Recurring EBITDA (3)</t>
  </si>
  <si>
    <t>Amortisation and impairment (4)</t>
  </si>
  <si>
    <t>Unwinding of long term liabilities (5)</t>
  </si>
  <si>
    <t>Non-controlling Interests (6)</t>
  </si>
  <si>
    <t>Attributable to free-float of EDPR (7)</t>
  </si>
  <si>
    <t>Employee Benefits (€ million) (2)</t>
  </si>
  <si>
    <t>Brazil (3)</t>
  </si>
  <si>
    <t>Derivatives associated with Debt (4)</t>
  </si>
  <si>
    <t>Net Debt/EBITDA (5)</t>
  </si>
  <si>
    <t>Recurring CF from Operations (1)</t>
  </si>
  <si>
    <t>Maintenance capex (2)</t>
  </si>
  <si>
    <t>Change in Regulatory Receivables (3)</t>
  </si>
  <si>
    <t>Avg. Load Factors (%) (1)</t>
  </si>
  <si>
    <t>Electricity Output (GWh) (2)</t>
  </si>
  <si>
    <t>Distribution (3)</t>
  </si>
  <si>
    <t>RAB (€ million) (4)</t>
  </si>
  <si>
    <t>% Losses (6)</t>
  </si>
  <si>
    <t>RAB (R$ million) Transmission (7)</t>
  </si>
  <si>
    <t>Recurring net profit (8)</t>
  </si>
  <si>
    <t>Outstanding EDPR Shares</t>
  </si>
  <si>
    <t>Wind Onshore</t>
  </si>
  <si>
    <t>UK</t>
  </si>
  <si>
    <t>Wind Offshore</t>
  </si>
  <si>
    <t>Portfolio</t>
  </si>
  <si>
    <t>MW Gross</t>
  </si>
  <si>
    <t>CoD</t>
  </si>
  <si>
    <t>%OW</t>
  </si>
  <si>
    <t>Technology</t>
  </si>
  <si>
    <t>PPA/Tariff</t>
  </si>
  <si>
    <t>Status</t>
  </si>
  <si>
    <t>Ocean Winds</t>
  </si>
  <si>
    <t>1Q2022</t>
  </si>
  <si>
    <t>1H2022</t>
  </si>
  <si>
    <t>9M2022</t>
  </si>
  <si>
    <t>2Q2022</t>
  </si>
  <si>
    <t>3Q2022</t>
  </si>
  <si>
    <t>4Q2022</t>
  </si>
  <si>
    <t>Smart meters in Iberia (# m)</t>
  </si>
  <si>
    <t>Smart meters in Brazil (# m)</t>
  </si>
  <si>
    <t>South America</t>
  </si>
  <si>
    <t>South America &amp; Other</t>
  </si>
  <si>
    <t>South America ($R/MWh)</t>
  </si>
  <si>
    <t>Singapore</t>
  </si>
  <si>
    <t>APAC (€/MWh)</t>
  </si>
  <si>
    <t>Rest of APAC</t>
  </si>
  <si>
    <t>Digitalization &amp; Innovation</t>
  </si>
  <si>
    <t>Digital Capex (€m)</t>
  </si>
  <si>
    <t>Cybersecurity (bitsight rating)</t>
  </si>
  <si>
    <t>Selfcare Interactions (%)</t>
  </si>
  <si>
    <t>Electronic Invoices  (%)</t>
  </si>
  <si>
    <t xml:space="preserve">Predictive Maintenance (%) </t>
  </si>
  <si>
    <t xml:space="preserve">Digitalized Processes (%) </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</si>
  <si>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</si>
  <si>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</si>
  <si>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</si>
  <si>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</si>
  <si>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</si>
  <si>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</si>
  <si>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</si>
  <si>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</si>
  <si>
    <t>n.a</t>
  </si>
  <si>
    <t>1Q2023</t>
  </si>
  <si>
    <t>1H2023</t>
  </si>
  <si>
    <t>9M2023</t>
  </si>
  <si>
    <t>3Q2023</t>
  </si>
  <si>
    <t>4Q2023</t>
  </si>
  <si>
    <t>2Q2023</t>
  </si>
  <si>
    <t>Wind &amp; Solar</t>
  </si>
  <si>
    <t>Renewables, Clients &amp; EM</t>
  </si>
  <si>
    <t>Hydro - Operating Data</t>
  </si>
  <si>
    <t>CS&amp;EM Iberia - Market data</t>
  </si>
  <si>
    <t>Supply Iberia - Operating Data</t>
  </si>
  <si>
    <t>EM &amp; Thermal Iberia - Operating Data</t>
  </si>
  <si>
    <t>Thermal Brazil - Operating Data</t>
  </si>
  <si>
    <t>Hydro, Clients &amp; EM Iberia</t>
  </si>
  <si>
    <t>Hydro, Clients &amp; EM Brazil</t>
  </si>
  <si>
    <t xml:space="preserve">Renewables, Clients &amp; EM </t>
  </si>
  <si>
    <t>1H23</t>
  </si>
  <si>
    <t>Total recovered waste (%)</t>
  </si>
  <si>
    <t>Investments (€m)</t>
  </si>
  <si>
    <t>Expenses (€m)</t>
  </si>
  <si>
    <t>Environmental Fees and Penalties (€th)</t>
  </si>
  <si>
    <t>Environmental Matters</t>
  </si>
  <si>
    <t>Clients w/ electric mob. solutions (#)</t>
  </si>
  <si>
    <t>Energy Efficiency Services Revenues (€ m)</t>
  </si>
  <si>
    <t>FiT</t>
  </si>
  <si>
    <t>Installed</t>
  </si>
  <si>
    <t>CfD</t>
  </si>
  <si>
    <t>CfD/PPA</t>
  </si>
  <si>
    <t>Under construction</t>
  </si>
  <si>
    <t>Fixed + Floating</t>
  </si>
  <si>
    <t>Under development</t>
  </si>
  <si>
    <t>&gt;2030</t>
  </si>
  <si>
    <t>PPA(1) (Partial)</t>
  </si>
  <si>
    <t>Total Porfolio</t>
  </si>
  <si>
    <t>N.A</t>
  </si>
  <si>
    <t>Corpor. Activ. &amp;
Adjustments</t>
  </si>
  <si>
    <t>Personnel costs and employee benefits</t>
  </si>
  <si>
    <t>Net financial interest</t>
  </si>
  <si>
    <t>Capitalized financial costs</t>
  </si>
  <si>
    <t>Net foreign exchange differences and derivatives</t>
  </si>
  <si>
    <t>Other Financials</t>
  </si>
  <si>
    <t>Income Taxes</t>
  </si>
  <si>
    <t xml:space="preserve">Effective Tax rate (%) </t>
  </si>
  <si>
    <t>Extraordinary Contribution for the Energy Sector</t>
  </si>
  <si>
    <t>Net Profit Attributable to EDP Shareholders</t>
  </si>
  <si>
    <t>- Adjustments (1)</t>
  </si>
  <si>
    <t>Assets (€ million)</t>
  </si>
  <si>
    <t>Property, plant and equipment, net</t>
  </si>
  <si>
    <t>Right-of-use assets</t>
  </si>
  <si>
    <t xml:space="preserve">Intangible assets, net </t>
  </si>
  <si>
    <t>Goodwill</t>
  </si>
  <si>
    <t>Tax assets, deferred and current</t>
  </si>
  <si>
    <t>Inventories</t>
  </si>
  <si>
    <t>Other assets, net</t>
  </si>
  <si>
    <t>Collateral deposits</t>
  </si>
  <si>
    <t>Cash and cash equivalents</t>
  </si>
  <si>
    <t>Equity (€ million)</t>
  </si>
  <si>
    <t>Equity attributable to equity holders of EDP</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</si>
  <si>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</si>
  <si>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</si>
  <si>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</si>
  <si>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</si>
  <si>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</si>
  <si>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</si>
  <si>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</si>
  <si>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</si>
  <si>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</si>
  <si>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</si>
  <si>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Equity and Liabilities</t>
  </si>
  <si>
    <t>Employee Benefits (bef. Tax)</t>
  </si>
  <si>
    <t>Pensions</t>
  </si>
  <si>
    <t>Medical care and other</t>
  </si>
  <si>
    <t>Deferred tax on Employee benefits (-)</t>
  </si>
  <si>
    <t>Regulatory Receivables (€ million)</t>
  </si>
  <si>
    <t>Regulatory Receivables &amp; Change in Fair Value</t>
  </si>
  <si>
    <t>Deferred tax on Regulat. Receivables (-)</t>
  </si>
  <si>
    <t>Net Financial Debt (€ million)</t>
  </si>
  <si>
    <t>Nominal Financial Debt</t>
  </si>
  <si>
    <t>EDP S.A., EDP Finance BV and Other</t>
  </si>
  <si>
    <t>EDP Renováveis</t>
  </si>
  <si>
    <t>EDP Brasil</t>
  </si>
  <si>
    <t>Accrued Interest on Debt</t>
  </si>
  <si>
    <t>Fair Value of Hedged Debt</t>
  </si>
  <si>
    <t>Collateral deposits associated with Debt</t>
  </si>
  <si>
    <t>Hybrid adjustment (50% equity content)</t>
  </si>
  <si>
    <t xml:space="preserve">Total Financial Debt </t>
  </si>
  <si>
    <t>EDP Espanha</t>
  </si>
  <si>
    <t>Financial assets at fair value through P&amp;L &amp; Other</t>
  </si>
  <si>
    <t>Cash Flow Statement (€ million)</t>
  </si>
  <si>
    <t>Change in operating working capital, taxes and other</t>
  </si>
  <si>
    <t>Net interests paid</t>
  </si>
  <si>
    <t>Payments to Institutional Partnerships US</t>
  </si>
  <si>
    <t xml:space="preserve">Other </t>
  </si>
  <si>
    <t xml:space="preserve">Net Expansion </t>
  </si>
  <si>
    <t>Dividends paid to EDP Shareholders</t>
  </si>
  <si>
    <t>Effect of exchange rate fluctuations</t>
  </si>
  <si>
    <t>Other (including one-off adjustments)</t>
  </si>
  <si>
    <t>Capex (€ million)</t>
  </si>
  <si>
    <t>Expansion</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</si>
  <si>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</si>
  <si>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</si>
  <si>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</si>
  <si>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</si>
  <si>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</si>
  <si>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</si>
  <si>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</si>
  <si>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</si>
  <si>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Income Statement (€ million)</t>
  </si>
  <si>
    <t>Amortisation, impairments; Provision</t>
  </si>
  <si>
    <t>Wind &amp; Solar - Key Aggregate drivers</t>
  </si>
  <si>
    <t>Wind resources vs. LT Average (P50)</t>
  </si>
  <si>
    <t>Output (GWh)</t>
  </si>
  <si>
    <t>Average selling price (€/MWh)</t>
  </si>
  <si>
    <t>Electricity spot price (Spain), €/MWh</t>
  </si>
  <si>
    <t>Iberian Electricity 1Y Fwd Price (€/MWh)</t>
  </si>
  <si>
    <t>CO2 allowances (EUA), €/ton</t>
  </si>
  <si>
    <t>Mibgas, €/MWh</t>
  </si>
  <si>
    <t>Brent, USD/bbl</t>
  </si>
  <si>
    <t>Portfolio of Clients (th)</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</si>
  <si>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</si>
  <si>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</si>
  <si>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</si>
  <si>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</si>
  <si>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</si>
  <si>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</si>
  <si>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</si>
  <si>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</si>
  <si>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</si>
  <si>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Regulated</t>
  </si>
  <si>
    <t>Volume of gas sold (GWh)</t>
  </si>
  <si>
    <t>Load Factors (%)</t>
  </si>
  <si>
    <t>Generation Output (GWh)</t>
  </si>
  <si>
    <t>Electricity output (GWh)</t>
  </si>
  <si>
    <t>Availability</t>
  </si>
  <si>
    <t>Iberia (€/Supply point)</t>
  </si>
  <si>
    <t>Brazil (R$/Supply point)</t>
  </si>
  <si>
    <t>Non-regulated</t>
  </si>
  <si>
    <t>Concession fees</t>
  </si>
  <si>
    <t>Regulated revenues</t>
  </si>
  <si>
    <t>Reg. EBITDA (RAP adj.costs &amp; taxes)</t>
  </si>
  <si>
    <t>Construction Revenues</t>
  </si>
  <si>
    <t>Financial Revenues</t>
  </si>
  <si>
    <t xml:space="preserve">EBIT </t>
  </si>
  <si>
    <t>EBITDA/Revenues</t>
  </si>
  <si>
    <t>Financial income/(expense)</t>
  </si>
  <si>
    <t>Pre-tax profit</t>
  </si>
  <si>
    <t>Income taxes</t>
  </si>
  <si>
    <t>Profit of the period</t>
  </si>
  <si>
    <t>Equity holders of EDPR</t>
  </si>
  <si>
    <t>Non-controlling interests</t>
  </si>
  <si>
    <t>France</t>
  </si>
  <si>
    <t>Poland</t>
  </si>
  <si>
    <t>Romania</t>
  </si>
  <si>
    <t>Italy</t>
  </si>
  <si>
    <t>Greece</t>
  </si>
  <si>
    <t>Production w/ capacity complement</t>
  </si>
  <si>
    <t>Standard Production</t>
  </si>
  <si>
    <t>Above/(below) Standard Production</t>
  </si>
  <si>
    <t>Production w/o capacity complement</t>
  </si>
  <si>
    <t>Realised pool price (€/MWh)</t>
  </si>
  <si>
    <t>Regulatory Adjustment on Standard GWh (€m)</t>
  </si>
  <si>
    <t>Remuneration to Investment (€m)</t>
  </si>
  <si>
    <t>Hedging gains/(losses) (€m)</t>
  </si>
  <si>
    <t/>
  </si>
  <si>
    <t>Windplus</t>
  </si>
  <si>
    <t>SeaMade</t>
  </si>
  <si>
    <t>United Kingdom</t>
  </si>
  <si>
    <t>Moray East</t>
  </si>
  <si>
    <t>Moray West</t>
  </si>
  <si>
    <t>Caledonia</t>
  </si>
  <si>
    <t>Shetland Islands</t>
  </si>
  <si>
    <t>Shetland Islands II</t>
  </si>
  <si>
    <t>EFGL</t>
  </si>
  <si>
    <t>Normoutier</t>
  </si>
  <si>
    <t>Le Tréport</t>
  </si>
  <si>
    <t>United States</t>
  </si>
  <si>
    <t>SouthCoast</t>
  </si>
  <si>
    <t xml:space="preserve">Bluepoint </t>
  </si>
  <si>
    <t>Golden State</t>
  </si>
  <si>
    <t>B&amp;C-Wind</t>
  </si>
  <si>
    <t>South Korea</t>
  </si>
  <si>
    <t>KF Wind</t>
  </si>
  <si>
    <t>Hanbando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</si>
</sst>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816]mmm/yy;@"/>
    <numFmt numFmtId="166" formatCode="0.0%"/>
    <numFmt numFmtId="167" formatCode="0.000000"/>
    <numFmt numFmtId="168" formatCode="#,##0.00;\(#,##0.00\);&quot;-&quot;"/>
    <numFmt numFmtId="169" formatCode="[$-409]mmm\-yy;@"/>
    <numFmt numFmtId="170" formatCode="#.##00;\(#.##00\);&quot;-&quot;"/>
    <numFmt numFmtId="171" formatCode="#,##0;\(#,##0\);\-"/>
    <numFmt numFmtId="172" formatCode="0.000"/>
    <numFmt numFmtId="173" formatCode="#,##0.0;\(#,##0.0\);\-"/>
    <numFmt numFmtId="174" formatCode="0.0"/>
    <numFmt numFmtId="175" formatCode="#,##0.00;\(#,##0.00\);\-"/>
    <numFmt numFmtId="176" formatCode="\&gt;#"/>
    <numFmt numFmtId="17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9"/>
      <name val="Tahoma"/>
      <family val="2"/>
    </font>
    <font>
      <sz val="26"/>
      <name val="EDP Preon"/>
      <family val="3"/>
    </font>
    <font>
      <b/>
      <sz val="20"/>
      <name val="EDP Preon Thin"/>
      <family val="3"/>
    </font>
    <font>
      <b/>
      <sz val="20"/>
      <color theme="1"/>
      <name val="EDP Preon Thin"/>
      <family val="3"/>
    </font>
    <font>
      <b/>
      <sz val="18"/>
      <name val="Calibri"/>
      <family val="2"/>
      <scheme val="minor"/>
    </font>
    <font>
      <b/>
      <sz val="20"/>
      <color theme="1"/>
      <name val="Mulish"/>
    </font>
    <font>
      <b/>
      <sz val="20"/>
      <name val="Mulish"/>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sz val="10"/>
      <name val="Calibri"/>
      <family val="2"/>
      <scheme val="minor"/>
    </font>
    <font>
      <sz val="10"/>
      <color indexed="10"/>
      <name val="Calibri"/>
      <family val="2"/>
      <scheme val="minor"/>
    </font>
    <font>
      <b/>
      <sz val="10"/>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
      <b/>
      <sz val="26"/>
      <color rgb="FF3E8077"/>
      <name val="Mulish"/>
    </font>
    <font>
      <b/>
      <sz val="20"/>
      <color rgb="FF3E8077"/>
      <name val="Mulish"/>
    </font>
    <font>
      <b/>
      <sz val="11"/>
      <color rgb="FF3E8077"/>
      <name val="Calibri"/>
      <family val="2"/>
      <scheme val="minor"/>
    </font>
    <font>
      <b/>
      <sz val="24"/>
      <color rgb="FF3E8077"/>
      <name val="Mulish"/>
    </font>
    <font>
      <b/>
      <sz val="16"/>
      <color rgb="FF3E8077"/>
      <name val="Mulish"/>
    </font>
    <font>
      <u/>
      <sz val="11"/>
      <color theme="10"/>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0"/>
      <color theme="1"/>
      <name val="Calibri"/>
      <family val="2"/>
      <scheme val="minor"/>
    </font>
    <font>
      <sz val="10"/>
      <name val="FT Base"/>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E8077"/>
        <bgColor indexed="64"/>
      </patternFill>
    </fill>
    <fill>
      <patternFill patternType="solid">
        <fgColor rgb="FF8CA7AF"/>
        <bgColor indexed="64"/>
      </patternFill>
    </fill>
    <fill>
      <patternFill patternType="solid">
        <fgColor rgb="FF2E6059"/>
        <bgColor indexed="64"/>
      </patternFill>
    </fill>
    <fill>
      <patternFill patternType="solid">
        <fgColor rgb="FF61828B"/>
        <bgColor indexed="64"/>
      </patternFill>
    </fill>
  </fills>
  <borders count="7">
    <border>
      <left/>
      <right/>
      <top/>
      <bottom/>
      <diagonal/>
    </border>
    <border>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8" fontId="6" fillId="0" borderId="0">
      <alignment horizontal="left" wrapText="1"/>
    </xf>
    <xf numFmtId="169" fontId="7" fillId="0" borderId="0"/>
    <xf numFmtId="0" fontId="29" fillId="0" borderId="0" applyNumberFormat="0" applyFill="0" applyBorder="0" applyAlignment="0" applyProtection="0"/>
  </cellStyleXfs>
  <cellXfs count="548">
    <xf numFmtId="0" fontId="0" fillId="0" borderId="0" xfId="0"/>
    <xf numFmtId="9" fontId="0" fillId="0" borderId="0" xfId="0" applyNumberFormat="1"/>
    <xf numFmtId="165" fontId="3" fillId="0" borderId="0" xfId="0" applyNumberFormat="1" applyFont="1" applyAlignment="1">
      <alignment vertical="center"/>
    </xf>
    <xf numFmtId="165" fontId="4"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1" fontId="0" fillId="0" borderId="0" xfId="0" applyNumberFormat="1"/>
    <xf numFmtId="2" fontId="0" fillId="0" borderId="0" xfId="0" applyNumberFormat="1"/>
    <xf numFmtId="0" fontId="0" fillId="0" borderId="0" xfId="0" applyAlignment="1">
      <alignment horizontal="left" indent="1"/>
    </xf>
    <xf numFmtId="167" fontId="3" fillId="0" borderId="0" xfId="0" applyNumberFormat="1" applyFont="1" applyAlignment="1">
      <alignment vertical="center"/>
    </xf>
    <xf numFmtId="167" fontId="3" fillId="0" borderId="0" xfId="3" applyNumberFormat="1" applyFont="1" applyAlignment="1">
      <alignment vertical="center"/>
    </xf>
    <xf numFmtId="167" fontId="4" fillId="0" borderId="0" xfId="0" applyNumberFormat="1" applyFont="1" applyAlignment="1">
      <alignment horizontal="left" vertical="center"/>
    </xf>
    <xf numFmtId="167" fontId="4" fillId="0" borderId="0" xfId="0" applyNumberFormat="1" applyFont="1" applyAlignment="1">
      <alignment horizontal="left" vertical="center" indent="1"/>
    </xf>
    <xf numFmtId="167" fontId="4" fillId="0" borderId="0" xfId="0" applyNumberFormat="1" applyFont="1" applyAlignment="1">
      <alignment vertical="center"/>
    </xf>
    <xf numFmtId="170" fontId="4" fillId="0" borderId="0" xfId="0" applyNumberFormat="1" applyFont="1" applyAlignment="1">
      <alignment horizontal="left" vertical="center"/>
    </xf>
    <xf numFmtId="170" fontId="4" fillId="0" borderId="0" xfId="0" applyNumberFormat="1" applyFont="1" applyAlignment="1">
      <alignment vertical="center"/>
    </xf>
    <xf numFmtId="170" fontId="5" fillId="0" borderId="0" xfId="0" applyNumberFormat="1" applyFont="1" applyAlignment="1">
      <alignment horizontal="left" vertical="center" indent="1"/>
    </xf>
    <xf numFmtId="0" fontId="4" fillId="0" borderId="0" xfId="0" applyFont="1" applyAlignment="1">
      <alignment vertical="center"/>
    </xf>
    <xf numFmtId="170" fontId="4" fillId="0" borderId="0" xfId="0" applyNumberFormat="1" applyFont="1" applyAlignment="1">
      <alignment horizontal="left" vertical="center" indent="1"/>
    </xf>
    <xf numFmtId="0" fontId="0" fillId="0" borderId="0" xfId="0" applyAlignment="1">
      <alignment horizontal="left"/>
    </xf>
    <xf numFmtId="0" fontId="0" fillId="0" borderId="0" xfId="0" applyAlignment="1">
      <alignment horizontal="left" indent="2"/>
    </xf>
    <xf numFmtId="1" fontId="8" fillId="0" borderId="0" xfId="0" applyNumberFormat="1" applyFont="1" applyAlignment="1">
      <alignment vertical="center"/>
    </xf>
    <xf numFmtId="165" fontId="8" fillId="0" borderId="0" xfId="0" applyNumberFormat="1" applyFont="1" applyAlignment="1">
      <alignment vertical="center"/>
    </xf>
    <xf numFmtId="170" fontId="3" fillId="0" borderId="0" xfId="0" applyNumberFormat="1" applyFont="1" applyAlignment="1">
      <alignment vertical="center"/>
    </xf>
    <xf numFmtId="171" fontId="0" fillId="0" borderId="0" xfId="0" applyNumberFormat="1" applyAlignment="1">
      <alignment horizontal="center"/>
    </xf>
    <xf numFmtId="171" fontId="2" fillId="0" borderId="0" xfId="0"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71" fontId="10" fillId="0" borderId="0" xfId="0" applyNumberFormat="1" applyFont="1" applyAlignment="1">
      <alignment horizontal="center" vertical="center"/>
    </xf>
    <xf numFmtId="171" fontId="0" fillId="0" borderId="0" xfId="1" applyNumberFormat="1" applyFont="1" applyFill="1" applyAlignment="1">
      <alignment horizontal="center"/>
    </xf>
    <xf numFmtId="0" fontId="12" fillId="0" borderId="0" xfId="0" applyFont="1" applyAlignment="1">
      <alignment vertical="center"/>
    </xf>
    <xf numFmtId="0" fontId="2" fillId="0" borderId="0" xfId="0" applyFont="1" applyAlignment="1">
      <alignment horizontal="left"/>
    </xf>
    <xf numFmtId="167" fontId="1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67" fontId="3" fillId="0" borderId="0" xfId="0" applyNumberFormat="1" applyFont="1" applyAlignment="1">
      <alignment horizontal="left"/>
    </xf>
    <xf numFmtId="0" fontId="0" fillId="0" borderId="0" xfId="0" applyAlignment="1">
      <alignment horizontal="left" vertical="center" indent="1"/>
    </xf>
    <xf numFmtId="0" fontId="0" fillId="0" borderId="0" xfId="0" applyAlignment="1">
      <alignment horizontal="left" vertical="center" indent="2"/>
    </xf>
    <xf numFmtId="0" fontId="3" fillId="0" borderId="0" xfId="0" applyFont="1" applyAlignment="1">
      <alignment horizontal="left" vertical="center"/>
    </xf>
    <xf numFmtId="0" fontId="3" fillId="0" borderId="0" xfId="0" applyFont="1"/>
    <xf numFmtId="0" fontId="4" fillId="0" borderId="0" xfId="0" applyFont="1" applyAlignment="1">
      <alignment horizontal="left"/>
    </xf>
    <xf numFmtId="0" fontId="0" fillId="3" borderId="0" xfId="0" applyFill="1"/>
    <xf numFmtId="0" fontId="4" fillId="0" borderId="0" xfId="0" applyFont="1" applyAlignment="1">
      <alignment horizontal="left" indent="1"/>
    </xf>
    <xf numFmtId="0" fontId="4" fillId="0" borderId="0" xfId="0" applyFont="1" applyAlignment="1">
      <alignment horizontal="left" vertical="center" indent="1"/>
    </xf>
    <xf numFmtId="0" fontId="4" fillId="0" borderId="0" xfId="0" applyFont="1" applyAlignment="1">
      <alignment horizontal="left" vertical="center" indent="2"/>
    </xf>
    <xf numFmtId="0" fontId="4" fillId="3" borderId="0" xfId="0" applyFont="1" applyFill="1" applyAlignment="1">
      <alignment vertical="center"/>
    </xf>
    <xf numFmtId="0" fontId="3" fillId="0" borderId="0" xfId="0" applyFont="1" applyAlignment="1">
      <alignment horizontal="center" vertical="center"/>
    </xf>
    <xf numFmtId="9" fontId="3" fillId="0" borderId="0" xfId="0" applyNumberFormat="1" applyFont="1" applyAlignment="1">
      <alignment vertical="center"/>
    </xf>
    <xf numFmtId="1" fontId="3" fillId="0" borderId="0" xfId="0" applyNumberFormat="1" applyFont="1" applyAlignment="1">
      <alignment vertical="center"/>
    </xf>
    <xf numFmtId="3" fontId="3" fillId="0" borderId="0" xfId="0" applyNumberFormat="1" applyFont="1" applyAlignment="1">
      <alignment vertical="center"/>
    </xf>
    <xf numFmtId="9" fontId="4" fillId="0" borderId="0" xfId="0" applyNumberFormat="1" applyFont="1" applyAlignment="1">
      <alignment horizontal="left" vertical="center"/>
    </xf>
    <xf numFmtId="1" fontId="3" fillId="3" borderId="0" xfId="0" applyNumberFormat="1" applyFont="1" applyFill="1" applyAlignment="1">
      <alignment vertical="center"/>
    </xf>
    <xf numFmtId="1" fontId="4" fillId="3" borderId="0" xfId="0" applyNumberFormat="1" applyFont="1" applyFill="1"/>
    <xf numFmtId="1" fontId="0" fillId="3" borderId="0" xfId="0" applyNumberFormat="1" applyFill="1"/>
    <xf numFmtId="0" fontId="2" fillId="0" borderId="1" xfId="0" applyFont="1" applyBorder="1"/>
    <xf numFmtId="0" fontId="14" fillId="0" borderId="0" xfId="0" applyFont="1"/>
    <xf numFmtId="17" fontId="0" fillId="0" borderId="0" xfId="0" applyNumberFormat="1"/>
    <xf numFmtId="0" fontId="15" fillId="0" borderId="0" xfId="0" applyFont="1"/>
    <xf numFmtId="0" fontId="18" fillId="0" borderId="0" xfId="0" applyFont="1" applyAlignment="1">
      <alignment vertical="center"/>
    </xf>
    <xf numFmtId="0" fontId="19" fillId="0" borderId="0" xfId="0" applyFont="1" applyAlignment="1">
      <alignment horizontal="right" vertical="center"/>
    </xf>
    <xf numFmtId="0" fontId="20" fillId="4" borderId="0" xfId="0" applyFont="1" applyFill="1" applyAlignment="1">
      <alignment horizontal="center" vertical="center"/>
    </xf>
    <xf numFmtId="1" fontId="15" fillId="0" borderId="0" xfId="0" applyNumberFormat="1" applyFont="1"/>
    <xf numFmtId="167" fontId="3" fillId="0" borderId="1" xfId="0" applyNumberFormat="1" applyFont="1" applyBorder="1" applyAlignment="1">
      <alignment vertical="center"/>
    </xf>
    <xf numFmtId="166" fontId="0" fillId="0" borderId="0" xfId="2" applyNumberFormat="1" applyFont="1"/>
    <xf numFmtId="171" fontId="3" fillId="0" borderId="0" xfId="0" applyNumberFormat="1" applyFont="1" applyAlignment="1">
      <alignment horizontal="center" vertical="center"/>
    </xf>
    <xf numFmtId="170" fontId="3" fillId="0" borderId="5" xfId="0" applyNumberFormat="1" applyFont="1" applyBorder="1" applyAlignment="1">
      <alignment vertical="center"/>
    </xf>
    <xf numFmtId="171" fontId="2" fillId="0" borderId="5" xfId="0" applyNumberFormat="1" applyFont="1" applyBorder="1" applyAlignment="1">
      <alignment horizontal="center"/>
    </xf>
    <xf numFmtId="0" fontId="2" fillId="0" borderId="5" xfId="0" applyFont="1" applyBorder="1"/>
    <xf numFmtId="172" fontId="18" fillId="0" borderId="0" xfId="0" applyNumberFormat="1" applyFont="1" applyAlignment="1">
      <alignment horizontal="right" vertical="center"/>
    </xf>
    <xf numFmtId="172" fontId="0" fillId="0" borderId="0" xfId="0" applyNumberFormat="1" applyAlignment="1">
      <alignment horizontal="right"/>
    </xf>
    <xf numFmtId="171" fontId="2" fillId="0" borderId="6" xfId="0" applyNumberFormat="1" applyFont="1" applyBorder="1" applyAlignment="1">
      <alignment horizontal="center"/>
    </xf>
    <xf numFmtId="167" fontId="3" fillId="0" borderId="5" xfId="0" applyNumberFormat="1" applyFont="1" applyBorder="1" applyAlignment="1">
      <alignment vertical="center"/>
    </xf>
    <xf numFmtId="167" fontId="3" fillId="3" borderId="6" xfId="0" applyNumberFormat="1" applyFont="1" applyFill="1" applyBorder="1" applyAlignment="1">
      <alignment horizontal="left" vertical="center"/>
    </xf>
    <xf numFmtId="167" fontId="4" fillId="0" borderId="1" xfId="0" applyNumberFormat="1" applyFont="1" applyBorder="1" applyAlignment="1">
      <alignment horizontal="left" vertical="center" indent="1"/>
    </xf>
    <xf numFmtId="167" fontId="3" fillId="0" borderId="5" xfId="3" applyNumberFormat="1" applyFont="1" applyBorder="1" applyAlignment="1">
      <alignment vertical="center"/>
    </xf>
    <xf numFmtId="167" fontId="3" fillId="0" borderId="5" xfId="0" applyNumberFormat="1" applyFont="1" applyBorder="1" applyAlignment="1">
      <alignment horizontal="left" vertical="center"/>
    </xf>
    <xf numFmtId="0" fontId="3" fillId="0" borderId="0" xfId="0" applyFont="1" applyAlignment="1">
      <alignment vertical="center" wrapText="1"/>
    </xf>
    <xf numFmtId="0" fontId="0" fillId="0" borderId="0" xfId="0" applyAlignment="1">
      <alignment wrapText="1"/>
    </xf>
    <xf numFmtId="167" fontId="3" fillId="0" borderId="0" xfId="0" applyNumberFormat="1" applyFont="1" applyAlignment="1">
      <alignment vertical="center" wrapText="1"/>
    </xf>
    <xf numFmtId="171" fontId="4" fillId="0" borderId="0" xfId="0" applyNumberFormat="1"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67" fontId="4" fillId="0" borderId="0" xfId="0" applyNumberFormat="1" applyFont="1" applyAlignment="1">
      <alignment horizontal="left" vertical="center"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2" fillId="3" borderId="0" xfId="0" applyFont="1" applyFill="1" applyAlignment="1">
      <alignment wrapText="1"/>
    </xf>
    <xf numFmtId="0" fontId="3" fillId="0" borderId="1" xfId="0" applyFont="1" applyBorder="1" applyAlignment="1">
      <alignment vertical="center" wrapText="1"/>
    </xf>
    <xf numFmtId="17" fontId="2" fillId="0" borderId="0" xfId="0" applyNumberFormat="1" applyFont="1" applyAlignment="1">
      <alignment horizontal="left" wrapText="1"/>
    </xf>
    <xf numFmtId="1" fontId="15" fillId="0" borderId="0" xfId="0" applyNumberFormat="1" applyFont="1" applyAlignment="1">
      <alignment horizontal="right"/>
    </xf>
    <xf numFmtId="9" fontId="14" fillId="0" borderId="0" xfId="2" applyFont="1" applyBorder="1"/>
    <xf numFmtId="167" fontId="23" fillId="0" borderId="0" xfId="0" applyNumberFormat="1" applyFont="1" applyAlignment="1">
      <alignment horizontal="left" vertical="center" indent="1"/>
    </xf>
    <xf numFmtId="171" fontId="23" fillId="0" borderId="0" xfId="0" applyNumberFormat="1" applyFont="1" applyAlignment="1">
      <alignment horizontal="center"/>
    </xf>
    <xf numFmtId="0" fontId="20" fillId="0" borderId="0" xfId="0" applyFont="1" applyAlignment="1">
      <alignment horizontal="center" vertical="center"/>
    </xf>
    <xf numFmtId="166" fontId="17" fillId="0" borderId="0" xfId="2" applyNumberFormat="1" applyFont="1" applyFill="1" applyBorder="1" applyAlignment="1">
      <alignment horizontal="right"/>
    </xf>
    <xf numFmtId="171" fontId="14" fillId="0" borderId="0" xfId="0" quotePrefix="1" applyNumberFormat="1" applyFont="1" applyAlignment="1">
      <alignment horizontal="center"/>
    </xf>
    <xf numFmtId="171" fontId="0" fillId="0" borderId="0" xfId="0" quotePrefix="1" applyNumberFormat="1" applyAlignment="1">
      <alignment horizontal="center"/>
    </xf>
    <xf numFmtId="171" fontId="2" fillId="0" borderId="0" xfId="0" quotePrefix="1" applyNumberFormat="1" applyFont="1" applyAlignment="1">
      <alignment horizontal="center"/>
    </xf>
    <xf numFmtId="9" fontId="0" fillId="0" borderId="0" xfId="2" quotePrefix="1" applyFont="1" applyAlignment="1">
      <alignment horizontal="center"/>
    </xf>
    <xf numFmtId="9" fontId="0" fillId="0" borderId="1" xfId="2" quotePrefix="1" applyFont="1" applyBorder="1" applyAlignment="1">
      <alignment horizontal="center"/>
    </xf>
    <xf numFmtId="0" fontId="15" fillId="0" borderId="0" xfId="0" applyFont="1" applyAlignment="1">
      <alignment horizontal="right"/>
    </xf>
    <xf numFmtId="3" fontId="0" fillId="0" borderId="0" xfId="0" applyNumberFormat="1" applyAlignment="1">
      <alignment horizontal="left" vertical="center" indent="1"/>
    </xf>
    <xf numFmtId="3" fontId="4" fillId="0" borderId="0" xfId="0" applyNumberFormat="1" applyFont="1" applyAlignment="1">
      <alignment horizontal="left" vertical="center" indent="1"/>
    </xf>
    <xf numFmtId="3" fontId="2" fillId="0" borderId="0" xfId="0" applyNumberFormat="1" applyFont="1" applyAlignment="1">
      <alignment horizontal="left" vertical="center" indent="1"/>
    </xf>
    <xf numFmtId="169" fontId="4" fillId="0" borderId="0" xfId="4" applyFont="1" applyAlignment="1">
      <alignment horizontal="left" vertical="center" indent="1"/>
    </xf>
    <xf numFmtId="3" fontId="4" fillId="0" borderId="0" xfId="0" applyNumberFormat="1" applyFont="1" applyAlignment="1">
      <alignment horizontal="left" vertical="center" indent="2"/>
    </xf>
    <xf numFmtId="3" fontId="0" fillId="0" borderId="0" xfId="0" applyNumberFormat="1" applyAlignment="1">
      <alignment horizontal="left" vertical="center" indent="2"/>
    </xf>
    <xf numFmtId="3" fontId="3" fillId="0" borderId="0" xfId="0" applyNumberFormat="1" applyFont="1" applyAlignment="1">
      <alignment horizontal="center" vertical="center"/>
    </xf>
    <xf numFmtId="171" fontId="4" fillId="0" borderId="0" xfId="0" quotePrefix="1" applyNumberFormat="1" applyFont="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3" borderId="0" xfId="0" applyFont="1" applyFill="1" applyAlignment="1">
      <alignment horizontal="center" vertical="center"/>
    </xf>
    <xf numFmtId="0" fontId="11" fillId="0" borderId="0" xfId="0" applyFont="1" applyAlignment="1">
      <alignment vertical="center"/>
    </xf>
    <xf numFmtId="1" fontId="3" fillId="3" borderId="0" xfId="0" applyNumberFormat="1" applyFont="1" applyFill="1"/>
    <xf numFmtId="1" fontId="4" fillId="3" borderId="0" xfId="0" applyNumberFormat="1" applyFont="1" applyFill="1" applyAlignment="1">
      <alignment vertical="center"/>
    </xf>
    <xf numFmtId="1" fontId="2" fillId="3" borderId="0" xfId="0" applyNumberFormat="1" applyFont="1" applyFill="1"/>
    <xf numFmtId="167" fontId="3" fillId="3" borderId="0" xfId="0" applyNumberFormat="1" applyFont="1" applyFill="1" applyAlignment="1">
      <alignment horizontal="left"/>
    </xf>
    <xf numFmtId="164" fontId="2" fillId="0" borderId="0" xfId="0" applyNumberFormat="1" applyFont="1" applyAlignment="1">
      <alignment horizontal="left"/>
    </xf>
    <xf numFmtId="0" fontId="1" fillId="3" borderId="0" xfId="0" applyFont="1" applyFill="1"/>
    <xf numFmtId="0" fontId="2" fillId="3" borderId="0" xfId="0" applyFont="1" applyFill="1"/>
    <xf numFmtId="0" fontId="1" fillId="0" borderId="0" xfId="0" applyFont="1" applyAlignment="1">
      <alignment horizontal="left" indent="1"/>
    </xf>
    <xf numFmtId="0" fontId="1" fillId="0" borderId="0" xfId="0" applyFont="1"/>
    <xf numFmtId="0" fontId="1" fillId="0" borderId="0" xfId="0" applyFont="1" applyAlignment="1">
      <alignment horizontal="left" vertical="center" indent="1"/>
    </xf>
    <xf numFmtId="0" fontId="1" fillId="0" borderId="0" xfId="0" applyFont="1" applyAlignment="1">
      <alignment horizontal="left" indent="3"/>
    </xf>
    <xf numFmtId="9" fontId="15" fillId="0" borderId="0" xfId="2" applyFont="1" applyFill="1" applyBorder="1" applyAlignment="1">
      <alignment horizontal="left" indent="1"/>
    </xf>
    <xf numFmtId="0" fontId="1" fillId="0" borderId="0" xfId="0" applyFont="1" applyAlignment="1">
      <alignment horizontal="left" vertical="center"/>
    </xf>
    <xf numFmtId="2" fontId="0" fillId="0" borderId="0" xfId="0" applyNumberFormat="1" applyAlignment="1">
      <alignment horizontal="left" vertical="center"/>
    </xf>
    <xf numFmtId="2" fontId="4" fillId="0" borderId="0" xfId="0" applyNumberFormat="1" applyFont="1" applyAlignment="1">
      <alignment horizontal="left" vertical="center"/>
    </xf>
    <xf numFmtId="2" fontId="3" fillId="0" borderId="0" xfId="0" applyNumberFormat="1" applyFont="1" applyAlignment="1">
      <alignment vertical="center"/>
    </xf>
    <xf numFmtId="2" fontId="4" fillId="0" borderId="0" xfId="0" applyNumberFormat="1" applyFont="1" applyAlignment="1">
      <alignment vertical="center"/>
    </xf>
    <xf numFmtId="171" fontId="2" fillId="0" borderId="5" xfId="0" quotePrefix="1" applyNumberFormat="1" applyFont="1" applyBorder="1" applyAlignment="1">
      <alignment horizontal="center"/>
    </xf>
    <xf numFmtId="9" fontId="2" fillId="0" borderId="0" xfId="2" quotePrefix="1" applyFont="1" applyAlignment="1">
      <alignment horizontal="center"/>
    </xf>
    <xf numFmtId="171" fontId="3" fillId="0" borderId="0" xfId="0" quotePrefix="1" applyNumberFormat="1" applyFont="1" applyAlignment="1">
      <alignment horizontal="center" vertical="center"/>
    </xf>
    <xf numFmtId="3" fontId="3" fillId="0" borderId="0" xfId="0" applyNumberFormat="1" applyFont="1" applyAlignment="1">
      <alignment horizontal="left" vertical="center" indent="1"/>
    </xf>
    <xf numFmtId="0" fontId="2" fillId="0" borderId="0" xfId="0" applyFont="1" applyAlignment="1">
      <alignment horizontal="left" indent="1"/>
    </xf>
    <xf numFmtId="167" fontId="4" fillId="0" borderId="6" xfId="0" applyNumberFormat="1" applyFont="1" applyBorder="1" applyAlignment="1">
      <alignment vertical="center"/>
    </xf>
    <xf numFmtId="171" fontId="0" fillId="0" borderId="6" xfId="0" applyNumberFormat="1" applyBorder="1" applyAlignment="1">
      <alignment horizontal="center"/>
    </xf>
    <xf numFmtId="167" fontId="4" fillId="0" borderId="1" xfId="0" applyNumberFormat="1" applyFont="1" applyBorder="1" applyAlignment="1">
      <alignment vertical="center"/>
    </xf>
    <xf numFmtId="171" fontId="0" fillId="0" borderId="1" xfId="0" applyNumberFormat="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indent="3"/>
    </xf>
    <xf numFmtId="0" fontId="2" fillId="0" borderId="5"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12" fillId="0" borderId="0" xfId="0" applyFont="1" applyAlignment="1">
      <alignment wrapText="1"/>
    </xf>
    <xf numFmtId="0" fontId="0" fillId="6" borderId="0" xfId="0" applyFill="1" applyAlignment="1">
      <alignment horizontal="left" indent="1"/>
    </xf>
    <xf numFmtId="0" fontId="0" fillId="0" borderId="0" xfId="0" applyAlignment="1">
      <alignment horizontal="left" vertical="center" indent="3"/>
    </xf>
    <xf numFmtId="0" fontId="0" fillId="5" borderId="0" xfId="0" applyFill="1" applyAlignment="1">
      <alignment horizontal="left" wrapText="1"/>
    </xf>
    <xf numFmtId="0" fontId="0" fillId="5" borderId="0" xfId="0" applyFill="1" applyAlignment="1">
      <alignment horizontal="left" wrapText="1" indent="1"/>
    </xf>
    <xf numFmtId="0" fontId="16" fillId="0" borderId="0" xfId="0" applyFont="1" applyAlignment="1">
      <alignment horizontal="left" indent="1"/>
    </xf>
    <xf numFmtId="9" fontId="4" fillId="0" borderId="0" xfId="0" applyNumberFormat="1" applyFont="1" applyAlignment="1">
      <alignment vertical="center"/>
    </xf>
    <xf numFmtId="0" fontId="2" fillId="0" borderId="0" xfId="0" applyFont="1" applyAlignment="1">
      <alignment wrapText="1"/>
    </xf>
    <xf numFmtId="9" fontId="4" fillId="0" borderId="0" xfId="0" applyNumberFormat="1" applyFont="1" applyAlignment="1">
      <alignment horizontal="left" vertical="center" indent="1"/>
    </xf>
    <xf numFmtId="0" fontId="4" fillId="3" borderId="0" xfId="0" applyFont="1" applyFill="1" applyAlignment="1">
      <alignment horizontal="left" vertical="center" indent="1"/>
    </xf>
    <xf numFmtId="9" fontId="0" fillId="0" borderId="0" xfId="0" applyNumberFormat="1" applyAlignment="1">
      <alignment horizontal="left" indent="1"/>
    </xf>
    <xf numFmtId="167" fontId="26" fillId="2" borderId="0" xfId="0" applyNumberFormat="1" applyFont="1" applyFill="1" applyAlignment="1">
      <alignment vertical="center"/>
    </xf>
    <xf numFmtId="165" fontId="26" fillId="2" borderId="0" xfId="0" applyNumberFormat="1" applyFont="1" applyFill="1" applyAlignment="1">
      <alignment vertical="center"/>
    </xf>
    <xf numFmtId="165" fontId="26" fillId="2" borderId="2" xfId="0" applyNumberFormat="1" applyFont="1" applyFill="1" applyBorder="1" applyAlignment="1">
      <alignment vertical="center"/>
    </xf>
    <xf numFmtId="165" fontId="26" fillId="2" borderId="4" xfId="0" applyNumberFormat="1" applyFont="1" applyFill="1" applyBorder="1" applyAlignment="1">
      <alignment vertical="center"/>
    </xf>
    <xf numFmtId="165" fontId="26" fillId="2" borderId="3" xfId="0" applyNumberFormat="1" applyFont="1" applyFill="1" applyBorder="1" applyAlignment="1">
      <alignment vertical="center"/>
    </xf>
    <xf numFmtId="17" fontId="26" fillId="2" borderId="0" xfId="0" applyNumberFormat="1" applyFont="1" applyFill="1" applyAlignment="1">
      <alignment vertical="center"/>
    </xf>
    <xf numFmtId="167" fontId="27" fillId="0" borderId="0" xfId="0" applyNumberFormat="1" applyFont="1" applyAlignment="1">
      <alignment vertical="center"/>
    </xf>
    <xf numFmtId="0" fontId="27" fillId="0" borderId="0" xfId="0" applyFont="1" applyAlignment="1">
      <alignment vertical="center"/>
    </xf>
    <xf numFmtId="167" fontId="26" fillId="2" borderId="0" xfId="0" applyNumberFormat="1" applyFont="1" applyFill="1" applyAlignment="1">
      <alignment vertical="center" wrapText="1"/>
    </xf>
    <xf numFmtId="17" fontId="26" fillId="2" borderId="0" xfId="0" applyNumberFormat="1" applyFont="1" applyFill="1" applyAlignment="1">
      <alignment vertical="center" wrapText="1"/>
    </xf>
    <xf numFmtId="3" fontId="26" fillId="2" borderId="0" xfId="0" applyNumberFormat="1" applyFont="1" applyFill="1" applyAlignment="1">
      <alignment vertical="center"/>
    </xf>
    <xf numFmtId="0" fontId="26" fillId="2" borderId="0" xfId="0" applyFont="1" applyFill="1" applyAlignment="1">
      <alignment vertical="center" wrapText="1"/>
    </xf>
    <xf numFmtId="0" fontId="26" fillId="2" borderId="0" xfId="0" applyFont="1" applyFill="1" applyAlignment="1">
      <alignment vertical="center"/>
    </xf>
    <xf numFmtId="1" fontId="26" fillId="2" borderId="0" xfId="0" applyNumberFormat="1" applyFont="1" applyFill="1" applyAlignment="1">
      <alignment vertical="center"/>
    </xf>
    <xf numFmtId="165" fontId="25" fillId="0" borderId="0" xfId="0" applyNumberFormat="1" applyFont="1"/>
    <xf numFmtId="9" fontId="26" fillId="2" borderId="0" xfId="0" applyNumberFormat="1" applyFont="1" applyFill="1" applyAlignment="1">
      <alignment vertical="center"/>
    </xf>
    <xf numFmtId="0" fontId="27" fillId="0" borderId="0" xfId="0" applyFont="1"/>
    <xf numFmtId="167" fontId="28" fillId="0" borderId="0" xfId="0" applyNumberFormat="1" applyFont="1" applyAlignment="1">
      <alignment vertical="center"/>
    </xf>
    <xf numFmtId="0" fontId="2" fillId="5" borderId="0" xfId="0" applyFont="1" applyFill="1"/>
    <xf numFmtId="0" fontId="26" fillId="0" borderId="0" xfId="0" applyFont="1" applyAlignment="1">
      <alignment vertical="center"/>
    </xf>
    <xf numFmtId="0" fontId="0" fillId="0" borderId="0" xfId="0" applyAlignment="1">
      <alignment horizontal="left" vertical="center"/>
    </xf>
    <xf numFmtId="0" fontId="28" fillId="0" borderId="0" xfId="0" applyFont="1" applyAlignment="1">
      <alignment wrapText="1"/>
    </xf>
    <xf numFmtId="0" fontId="28" fillId="0" borderId="0" xfId="0" applyFont="1" applyAlignment="1">
      <alignment vertical="center" wrapText="1"/>
    </xf>
    <xf numFmtId="1" fontId="29" fillId="0" borderId="0" xfId="5" applyNumberFormat="1" applyAlignment="1">
      <alignment horizontal="right" vertical="center"/>
    </xf>
    <xf numFmtId="9" fontId="11" fillId="0" borderId="0" xfId="2" applyFont="1" applyFill="1" applyAlignment="1">
      <alignment vertical="center"/>
    </xf>
    <xf numFmtId="9" fontId="4" fillId="3" borderId="0" xfId="2" applyFont="1" applyFill="1"/>
    <xf numFmtId="9" fontId="0" fillId="0" borderId="0" xfId="2" applyFont="1"/>
    <xf numFmtId="171" fontId="30" fillId="0" borderId="0" xfId="0" applyNumberFormat="1" applyFont="1" applyAlignment="1">
      <alignment horizontal="center"/>
    </xf>
    <xf numFmtId="0" fontId="31" fillId="0" borderId="0" xfId="0" applyFont="1" applyAlignment="1">
      <alignment horizontal="left"/>
    </xf>
    <xf numFmtId="0" fontId="31" fillId="0" borderId="0" xfId="0" applyFont="1" applyAlignment="1">
      <alignment horizontal="left" indent="1"/>
    </xf>
    <xf numFmtId="0" fontId="31" fillId="0" borderId="0" xfId="0" applyFont="1"/>
    <xf numFmtId="0" fontId="15" fillId="0" borderId="0" xfId="0" applyFont="1" applyAlignment="1">
      <alignment horizontal="left" indent="2"/>
    </xf>
    <xf numFmtId="0" fontId="14" fillId="0" borderId="0" xfId="0" applyFont="1" applyAlignment="1">
      <alignment horizontal="left" indent="1"/>
    </xf>
    <xf numFmtId="166" fontId="17" fillId="0" borderId="1" xfId="2" applyNumberFormat="1" applyFont="1" applyBorder="1" applyAlignment="1">
      <alignment horizontal="left" indent="1"/>
    </xf>
    <xf numFmtId="166" fontId="17" fillId="0" borderId="0" xfId="2" applyNumberFormat="1" applyFont="1" applyFill="1" applyBorder="1" applyAlignment="1">
      <alignment horizontal="left" indent="1"/>
    </xf>
    <xf numFmtId="167" fontId="27" fillId="0" borderId="0" xfId="0" applyNumberFormat="1" applyFont="1" applyAlignment="1">
      <alignment vertical="center" wrapText="1"/>
    </xf>
    <xf numFmtId="0" fontId="0" fillId="0" borderId="0" xfId="0" applyAlignment="1">
      <alignment horizontal="left" wrapText="1" indent="1"/>
    </xf>
    <xf numFmtId="0" fontId="0" fillId="0" borderId="0" xfId="0" applyAlignment="1">
      <alignment horizontal="left" wrapText="1" indent="2"/>
    </xf>
    <xf numFmtId="170" fontId="3" fillId="0" borderId="0" xfId="0" applyNumberFormat="1" applyFont="1" applyAlignment="1">
      <alignment horizontal="left" vertical="center"/>
    </xf>
    <xf numFmtId="170" fontId="3" fillId="0" borderId="1" xfId="0" applyNumberFormat="1" applyFont="1" applyBorder="1" applyAlignment="1">
      <alignment horizontal="left" vertical="center"/>
    </xf>
    <xf numFmtId="1" fontId="2" fillId="0" borderId="6" xfId="0" applyNumberFormat="1" applyFont="1" applyBorder="1"/>
    <xf numFmtId="0" fontId="0" fillId="0" borderId="0" xfId="0" applyAlignment="1">
      <alignment horizontal="left" vertical="center" wrapText="1" indent="1"/>
    </xf>
    <xf numFmtId="0" fontId="4" fillId="0" borderId="0" xfId="0" applyFont="1" applyAlignment="1">
      <alignment horizontal="left" vertical="center" wrapText="1" indent="1"/>
    </xf>
    <xf numFmtId="166" fontId="0" fillId="0" borderId="0" xfId="2" applyNumberFormat="1" applyFont="1" applyFill="1"/>
    <xf numFmtId="3" fontId="3" fillId="0" borderId="0" xfId="0" applyNumberFormat="1" applyFont="1" applyAlignment="1">
      <alignment horizontal="left" vertical="center"/>
    </xf>
    <xf numFmtId="0" fontId="3" fillId="0" borderId="0" xfId="0" applyFont="1" applyAlignment="1">
      <alignment horizontal="left" vertical="center" indent="1"/>
    </xf>
    <xf numFmtId="9" fontId="4" fillId="0" borderId="0" xfId="0" applyNumberFormat="1" applyFont="1" applyAlignment="1">
      <alignment horizontal="left" vertical="center" indent="2"/>
    </xf>
    <xf numFmtId="0" fontId="4" fillId="0" borderId="0" xfId="0" applyFont="1" applyAlignment="1">
      <alignment horizontal="left" vertical="center" indent="3"/>
    </xf>
    <xf numFmtId="167" fontId="13" fillId="0" borderId="0" xfId="0" applyNumberFormat="1" applyFont="1" applyFill="1" applyAlignment="1">
      <alignment vertical="center"/>
    </xf>
    <xf numFmtId="0" fontId="0" fillId="0" borderId="0" xfId="0" applyFill="1"/>
    <xf numFmtId="0" fontId="0" fillId="0" borderId="0" xfId="0" applyFont="1" applyAlignment="1">
      <alignment horizontal="left" indent="1"/>
    </xf>
    <xf numFmtId="0" fontId="2" fillId="3" borderId="0" xfId="0" quotePrefix="1" applyFont="1" applyFill="1"/>
    <xf numFmtId="1" fontId="8" fillId="3" borderId="0" xfId="0" applyNumberFormat="1" applyFont="1" applyFill="1" applyAlignment="1">
      <alignment vertical="center"/>
    </xf>
    <xf numFmtId="0" fontId="33" fillId="3" borderId="0" xfId="0" quotePrefix="1" applyFont="1" applyFill="1"/>
    <xf numFmtId="0" fontId="0" fillId="3" borderId="0" xfId="0" quotePrefix="1" applyFill="1"/>
    <xf numFmtId="0" fontId="34" fillId="3" borderId="0" xfId="0" quotePrefix="1" applyFont="1" applyFill="1"/>
    <xf numFmtId="165" fontId="8" fillId="3" borderId="0" xfId="0" applyNumberFormat="1" applyFont="1" applyFill="1" applyAlignment="1">
      <alignment vertical="center"/>
    </xf>
    <xf numFmtId="0" fontId="2" fillId="0" borderId="0" xfId="0" applyFont="1" applyAlignment="1">
      <alignment horizontal="left" wrapText="1" indent="1"/>
    </xf>
    <xf numFmtId="0" fontId="4" fillId="3" borderId="0" xfId="0" applyFont="1" applyFill="1" applyAlignment="1">
      <alignment horizontal="left" wrapText="1" indent="2"/>
    </xf>
    <xf numFmtId="0" fontId="4" fillId="0" borderId="0" xfId="0" applyFont="1" applyAlignment="1">
      <alignment horizontal="left" wrapText="1" indent="2"/>
    </xf>
    <xf numFmtId="3" fontId="3" fillId="0" borderId="0" xfId="0" applyNumberFormat="1" applyFont="1" applyFill="1" applyAlignment="1">
      <alignment horizontal="left" vertical="center"/>
    </xf>
    <xf numFmtId="3" fontId="4" fillId="0" borderId="0" xfId="0" applyNumberFormat="1" applyFont="1" applyFill="1" applyAlignment="1">
      <alignment horizontal="left" vertical="center" indent="1"/>
    </xf>
    <xf numFmtId="170" fontId="32" fillId="0" borderId="0" xfId="0" applyNumberFormat="1" applyFont="1" applyAlignment="1">
      <alignment horizontal="left" vertical="center"/>
    </xf>
    <xf numFmtId="170" fontId="31" fillId="0" borderId="0" xfId="0" applyNumberFormat="1" applyFont="1" applyAlignment="1">
      <alignment horizontal="left" vertical="center"/>
    </xf>
    <xf numFmtId="167" fontId="31" fillId="0" borderId="0" xfId="0" applyNumberFormat="1" applyFont="1" applyAlignment="1">
      <alignment horizontal="left" vertical="center"/>
    </xf>
    <xf numFmtId="165" fontId="31" fillId="0" borderId="0" xfId="0" applyNumberFormat="1" applyFont="1" applyAlignment="1">
      <alignment horizontal="left" vertical="center"/>
    </xf>
    <xf numFmtId="0" fontId="31" fillId="0" borderId="0" xfId="0" applyFont="1" applyAlignment="1">
      <alignment horizontal="left" vertical="center"/>
    </xf>
    <xf numFmtId="0" fontId="30" fillId="0" borderId="0" xfId="0" applyFont="1" applyFill="1"/>
    <xf numFmtId="171" fontId="30" fillId="0" borderId="0" xfId="0" applyNumberFormat="1" applyFont="1" applyAlignment="1">
      <alignment horizontal="right"/>
    </xf>
    <xf numFmtId="0" fontId="0" fillId="0" borderId="0" xfId="0" quotePrefix="1"/>
    <xf numFmtId="0" fontId="0" fillId="0" borderId="0" xfId="0" applyAlignment="1">
      <alignment horizontal="right"/>
    </xf>
    <xf numFmtId="167" fontId="13" fillId="0" borderId="0" xfId="0" applyNumberFormat="1" applyFont="1" applyAlignment="1">
      <alignment horizontal="right" vertical="center"/>
    </xf>
    <xf numFmtId="171" fontId="9" fillId="0" borderId="0" xfId="0" applyNumberFormat="1" applyFont="1" applyAlignment="1">
      <alignment horizontal="right" vertical="center"/>
    </xf>
    <xf numFmtId="9" fontId="9" fillId="0" borderId="0" xfId="2" applyFont="1" applyFill="1" applyBorder="1" applyAlignment="1">
      <alignment horizontal="right" vertical="center"/>
    </xf>
    <xf numFmtId="0" fontId="20" fillId="0" borderId="0" xfId="0" applyFont="1" applyAlignment="1">
      <alignment horizontal="right" vertical="center"/>
    </xf>
    <xf numFmtId="0" fontId="20" fillId="4" borderId="0" xfId="0" applyFont="1" applyFill="1" applyAlignment="1">
      <alignment horizontal="right" vertical="center"/>
    </xf>
    <xf numFmtId="0" fontId="20" fillId="10" borderId="0" xfId="0" applyFont="1" applyFill="1" applyAlignment="1">
      <alignment horizontal="right" vertical="center"/>
    </xf>
    <xf numFmtId="0" fontId="20" fillId="9" borderId="0" xfId="0" applyFont="1" applyFill="1" applyAlignment="1">
      <alignment horizontal="right" vertical="center"/>
    </xf>
    <xf numFmtId="0" fontId="20" fillId="8" borderId="0" xfId="0" applyFont="1" applyFill="1" applyAlignment="1">
      <alignment horizontal="right" vertical="center"/>
    </xf>
    <xf numFmtId="0" fontId="20" fillId="7" borderId="0" xfId="0" applyFont="1" applyFill="1" applyAlignment="1">
      <alignment horizontal="right" vertical="center"/>
    </xf>
    <xf numFmtId="172" fontId="20" fillId="7" borderId="0" xfId="0" applyNumberFormat="1" applyFont="1" applyFill="1" applyAlignment="1">
      <alignment horizontal="right" vertical="center"/>
    </xf>
    <xf numFmtId="1" fontId="20" fillId="7" borderId="0" xfId="0" applyNumberFormat="1" applyFont="1" applyFill="1" applyAlignment="1">
      <alignment horizontal="right" vertical="center"/>
    </xf>
    <xf numFmtId="2" fontId="0" fillId="0" borderId="0" xfId="0" applyNumberFormat="1" applyAlignment="1">
      <alignment horizontal="right"/>
    </xf>
    <xf numFmtId="0" fontId="18" fillId="0" borderId="0" xfId="0" applyFont="1" applyAlignment="1">
      <alignment horizontal="right" vertical="center"/>
    </xf>
    <xf numFmtId="1" fontId="0" fillId="0" borderId="0" xfId="0" applyNumberFormat="1" applyAlignment="1">
      <alignment horizontal="right"/>
    </xf>
    <xf numFmtId="1" fontId="0" fillId="0" borderId="0" xfId="0" quotePrefix="1" applyNumberFormat="1" applyAlignment="1">
      <alignment horizontal="right"/>
    </xf>
    <xf numFmtId="166" fontId="16" fillId="0" borderId="0" xfId="2" quotePrefix="1" applyNumberFormat="1" applyFont="1" applyFill="1" applyBorder="1" applyAlignment="1">
      <alignment horizontal="right"/>
    </xf>
    <xf numFmtId="166" fontId="16" fillId="0" borderId="0" xfId="2" applyNumberFormat="1" applyFont="1" applyFill="1" applyBorder="1" applyAlignment="1">
      <alignment horizontal="right"/>
    </xf>
    <xf numFmtId="166" fontId="0" fillId="0" borderId="0" xfId="2" applyNumberFormat="1" applyFont="1" applyAlignment="1">
      <alignment horizontal="right"/>
    </xf>
    <xf numFmtId="0" fontId="0" fillId="0" borderId="0" xfId="0" quotePrefix="1" applyAlignment="1">
      <alignment horizontal="right"/>
    </xf>
    <xf numFmtId="1" fontId="15" fillId="0" borderId="0" xfId="0" quotePrefix="1" applyNumberFormat="1" applyFont="1" applyAlignment="1">
      <alignment horizontal="right"/>
    </xf>
    <xf numFmtId="1" fontId="2" fillId="0" borderId="0" xfId="0" applyNumberFormat="1" applyFont="1" applyAlignment="1">
      <alignment horizontal="right"/>
    </xf>
    <xf numFmtId="166" fontId="16" fillId="0" borderId="1" xfId="2" quotePrefix="1" applyNumberFormat="1" applyFont="1" applyFill="1" applyBorder="1" applyAlignment="1">
      <alignment horizontal="right"/>
    </xf>
    <xf numFmtId="166" fontId="16" fillId="0" borderId="1" xfId="2" applyNumberFormat="1" applyFont="1" applyFill="1" applyBorder="1" applyAlignment="1">
      <alignment horizontal="right"/>
    </xf>
    <xf numFmtId="1" fontId="2" fillId="0" borderId="1" xfId="0" applyNumberFormat="1" applyFont="1" applyBorder="1" applyAlignment="1">
      <alignment horizontal="right"/>
    </xf>
    <xf numFmtId="0" fontId="14" fillId="0" borderId="0" xfId="0" applyFont="1" applyAlignment="1">
      <alignment horizontal="right"/>
    </xf>
    <xf numFmtId="9" fontId="14" fillId="0" borderId="0" xfId="2" quotePrefix="1" applyFont="1" applyAlignment="1">
      <alignment horizontal="right"/>
    </xf>
    <xf numFmtId="9" fontId="14" fillId="0" borderId="0" xfId="2" applyFont="1" applyAlignment="1">
      <alignment horizontal="right"/>
    </xf>
    <xf numFmtId="1" fontId="2" fillId="0" borderId="0" xfId="0" quotePrefix="1" applyNumberFormat="1" applyFont="1" applyAlignment="1">
      <alignment horizontal="right"/>
    </xf>
    <xf numFmtId="0" fontId="2" fillId="0" borderId="0" xfId="0" applyFont="1" applyAlignment="1">
      <alignment horizontal="right"/>
    </xf>
    <xf numFmtId="170" fontId="4" fillId="0" borderId="0" xfId="0" applyNumberFormat="1" applyFont="1" applyAlignment="1">
      <alignment horizontal="right" vertical="center"/>
    </xf>
    <xf numFmtId="171" fontId="0" fillId="0" borderId="0" xfId="0" applyNumberFormat="1" applyAlignment="1">
      <alignment horizontal="right"/>
    </xf>
    <xf numFmtId="1" fontId="2" fillId="0" borderId="6" xfId="0" quotePrefix="1" applyNumberFormat="1" applyFont="1" applyBorder="1" applyAlignment="1">
      <alignment horizontal="right"/>
    </xf>
    <xf numFmtId="1" fontId="2" fillId="0" borderId="6" xfId="0" applyNumberFormat="1" applyFont="1" applyBorder="1" applyAlignment="1">
      <alignment horizontal="right"/>
    </xf>
    <xf numFmtId="1" fontId="2" fillId="0" borderId="1" xfId="0" quotePrefix="1"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right"/>
    </xf>
    <xf numFmtId="2" fontId="2" fillId="0" borderId="1" xfId="0" quotePrefix="1" applyNumberFormat="1" applyFont="1" applyBorder="1" applyAlignment="1">
      <alignment horizontal="right"/>
    </xf>
    <xf numFmtId="3" fontId="31" fillId="0" borderId="0" xfId="0" applyNumberFormat="1" applyFont="1" applyAlignment="1">
      <alignment horizontal="right" vertical="center"/>
    </xf>
    <xf numFmtId="170" fontId="31" fillId="0" borderId="0" xfId="0" applyNumberFormat="1" applyFont="1" applyAlignment="1">
      <alignment horizontal="right" vertical="center"/>
    </xf>
    <xf numFmtId="171" fontId="2" fillId="0" borderId="0" xfId="0" applyNumberFormat="1" applyFont="1" applyAlignment="1">
      <alignment horizontal="right"/>
    </xf>
    <xf numFmtId="171" fontId="3" fillId="0" borderId="0" xfId="0" applyNumberFormat="1" applyFont="1" applyAlignment="1">
      <alignment horizontal="right" vertical="center"/>
    </xf>
    <xf numFmtId="170" fontId="4" fillId="0" borderId="0" xfId="0" applyNumberFormat="1" applyFont="1" applyAlignment="1">
      <alignment horizontal="right" vertical="center" indent="1"/>
    </xf>
    <xf numFmtId="0" fontId="2" fillId="0" borderId="0" xfId="0" applyFont="1" applyAlignment="1">
      <alignment horizontal="right" vertical="center"/>
    </xf>
    <xf numFmtId="170" fontId="3" fillId="0" borderId="0" xfId="0" applyNumberFormat="1" applyFont="1" applyAlignment="1">
      <alignment horizontal="right" vertical="center"/>
    </xf>
    <xf numFmtId="165" fontId="3" fillId="0" borderId="0" xfId="0" applyNumberFormat="1" applyFont="1" applyAlignment="1">
      <alignment horizontal="right" vertical="center"/>
    </xf>
    <xf numFmtId="167" fontId="4" fillId="0" borderId="0" xfId="0" applyNumberFormat="1" applyFont="1" applyAlignment="1">
      <alignment horizontal="right" vertical="center" indent="1"/>
    </xf>
    <xf numFmtId="167" fontId="3" fillId="0" borderId="0" xfId="0" applyNumberFormat="1" applyFont="1" applyAlignment="1">
      <alignment horizontal="right" vertical="center"/>
    </xf>
    <xf numFmtId="167" fontId="13" fillId="0" borderId="0" xfId="0" applyNumberFormat="1" applyFont="1" applyFill="1" applyAlignment="1">
      <alignment horizontal="right" vertical="center"/>
    </xf>
    <xf numFmtId="171" fontId="0" fillId="0" borderId="0" xfId="0" quotePrefix="1" applyNumberFormat="1" applyAlignment="1">
      <alignment horizontal="right"/>
    </xf>
    <xf numFmtId="171" fontId="2" fillId="0" borderId="5" xfId="0" applyNumberFormat="1" applyFont="1" applyBorder="1" applyAlignment="1">
      <alignment horizontal="right"/>
    </xf>
    <xf numFmtId="171" fontId="14" fillId="0" borderId="0" xfId="0" applyNumberFormat="1" applyFont="1" applyAlignment="1">
      <alignment horizontal="right"/>
    </xf>
    <xf numFmtId="171" fontId="14" fillId="0" borderId="0" xfId="0" quotePrefix="1" applyNumberFormat="1" applyFont="1" applyAlignment="1">
      <alignment horizontal="right"/>
    </xf>
    <xf numFmtId="171" fontId="14" fillId="0" borderId="0" xfId="0" quotePrefix="1" applyNumberFormat="1" applyFont="1" applyFill="1" applyAlignment="1">
      <alignment horizontal="right"/>
    </xf>
    <xf numFmtId="0" fontId="14" fillId="0" borderId="0" xfId="0" applyFont="1" applyFill="1" applyAlignment="1">
      <alignment horizontal="right"/>
    </xf>
    <xf numFmtId="3" fontId="2" fillId="0" borderId="0" xfId="2" applyNumberFormat="1" applyFont="1" applyAlignment="1">
      <alignment horizontal="right"/>
    </xf>
    <xf numFmtId="3" fontId="2" fillId="0" borderId="5" xfId="2" applyNumberFormat="1" applyFont="1" applyBorder="1" applyAlignment="1">
      <alignment horizontal="right"/>
    </xf>
    <xf numFmtId="171" fontId="2" fillId="0" borderId="0" xfId="0" quotePrefix="1" applyNumberFormat="1" applyFont="1" applyAlignment="1">
      <alignment horizontal="right"/>
    </xf>
    <xf numFmtId="171" fontId="2" fillId="0" borderId="5" xfId="0" quotePrefix="1" applyNumberFormat="1" applyFont="1" applyBorder="1" applyAlignment="1">
      <alignment horizontal="right"/>
    </xf>
    <xf numFmtId="171" fontId="18" fillId="0" borderId="0" xfId="0" applyNumberFormat="1" applyFont="1" applyAlignment="1">
      <alignment horizontal="right" vertical="center"/>
    </xf>
    <xf numFmtId="171" fontId="23" fillId="0" borderId="0" xfId="0" applyNumberFormat="1" applyFont="1" applyAlignment="1">
      <alignment horizontal="right"/>
    </xf>
    <xf numFmtId="171" fontId="23" fillId="0" borderId="0" xfId="0" quotePrefix="1" applyNumberFormat="1" applyFont="1" applyAlignment="1">
      <alignment horizontal="right"/>
    </xf>
    <xf numFmtId="171" fontId="2" fillId="0" borderId="6" xfId="0" applyNumberFormat="1" applyFont="1" applyBorder="1" applyAlignment="1">
      <alignment horizontal="right"/>
    </xf>
    <xf numFmtId="171" fontId="0" fillId="0" borderId="6" xfId="0" applyNumberFormat="1" applyBorder="1" applyAlignment="1">
      <alignment horizontal="right"/>
    </xf>
    <xf numFmtId="173" fontId="0" fillId="0" borderId="6" xfId="0" applyNumberFormat="1" applyBorder="1" applyAlignment="1">
      <alignment horizontal="right"/>
    </xf>
    <xf numFmtId="173" fontId="0" fillId="0" borderId="6" xfId="0" quotePrefix="1" applyNumberFormat="1" applyBorder="1" applyAlignment="1">
      <alignment horizontal="right"/>
    </xf>
    <xf numFmtId="171" fontId="0" fillId="0" borderId="1" xfId="0" applyNumberFormat="1" applyBorder="1" applyAlignment="1">
      <alignment horizontal="right"/>
    </xf>
    <xf numFmtId="9" fontId="1" fillId="0" borderId="1" xfId="2" applyFont="1" applyFill="1" applyBorder="1" applyAlignment="1">
      <alignment horizontal="right"/>
    </xf>
    <xf numFmtId="9" fontId="1" fillId="0" borderId="1" xfId="2" applyFont="1" applyBorder="1" applyAlignment="1">
      <alignment horizontal="right"/>
    </xf>
    <xf numFmtId="9" fontId="1" fillId="0" borderId="1" xfId="2" quotePrefix="1" applyFont="1" applyBorder="1" applyAlignment="1">
      <alignment horizontal="right"/>
    </xf>
    <xf numFmtId="9" fontId="14" fillId="0" borderId="0" xfId="2" applyFont="1" applyBorder="1" applyAlignment="1">
      <alignment horizontal="right"/>
    </xf>
    <xf numFmtId="3" fontId="14" fillId="0" borderId="0" xfId="2" applyNumberFormat="1" applyFont="1" applyBorder="1" applyAlignment="1">
      <alignment horizontal="right"/>
    </xf>
    <xf numFmtId="9" fontId="0" fillId="0" borderId="0" xfId="2" quotePrefix="1" applyFont="1" applyAlignment="1">
      <alignment horizontal="right"/>
    </xf>
    <xf numFmtId="9" fontId="0" fillId="0" borderId="0" xfId="2" applyFont="1" applyAlignment="1">
      <alignment horizontal="right"/>
    </xf>
    <xf numFmtId="9" fontId="4" fillId="0" borderId="0" xfId="2" applyFont="1" applyFill="1" applyAlignment="1">
      <alignment horizontal="right"/>
    </xf>
    <xf numFmtId="9" fontId="0" fillId="0" borderId="1" xfId="2" quotePrefix="1" applyFont="1" applyBorder="1" applyAlignment="1">
      <alignment horizontal="right"/>
    </xf>
    <xf numFmtId="9" fontId="0" fillId="0" borderId="1" xfId="2" applyFont="1" applyBorder="1" applyAlignment="1">
      <alignment horizontal="right"/>
    </xf>
    <xf numFmtId="9" fontId="4" fillId="0" borderId="1" xfId="2" applyFont="1" applyFill="1" applyBorder="1" applyAlignment="1">
      <alignment horizontal="right"/>
    </xf>
    <xf numFmtId="9" fontId="30" fillId="0" borderId="0" xfId="0" applyNumberFormat="1" applyFont="1" applyAlignment="1">
      <alignment horizontal="right"/>
    </xf>
    <xf numFmtId="171" fontId="2" fillId="0" borderId="1" xfId="0" quotePrefix="1" applyNumberFormat="1" applyFont="1" applyBorder="1" applyAlignment="1">
      <alignment horizontal="right"/>
    </xf>
    <xf numFmtId="171" fontId="2" fillId="0" borderId="1" xfId="0" applyNumberFormat="1" applyFont="1" applyBorder="1" applyAlignment="1">
      <alignment horizontal="right"/>
    </xf>
    <xf numFmtId="9" fontId="14" fillId="0" borderId="0" xfId="2" applyFont="1" applyFill="1" applyBorder="1" applyAlignment="1">
      <alignment horizontal="right"/>
    </xf>
    <xf numFmtId="9" fontId="0" fillId="0" borderId="0" xfId="2" applyFont="1" applyFill="1" applyBorder="1" applyAlignment="1">
      <alignment horizontal="right"/>
    </xf>
    <xf numFmtId="171" fontId="2" fillId="0" borderId="0" xfId="1" applyNumberFormat="1" applyFont="1" applyFill="1" applyAlignment="1">
      <alignment horizontal="right"/>
    </xf>
    <xf numFmtId="171" fontId="0" fillId="0" borderId="0" xfId="1" applyNumberFormat="1" applyFont="1" applyFill="1" applyAlignment="1">
      <alignment horizontal="right"/>
    </xf>
    <xf numFmtId="171" fontId="0" fillId="0" borderId="0" xfId="1" quotePrefix="1" applyNumberFormat="1" applyFont="1" applyFill="1" applyAlignment="1">
      <alignment horizontal="right"/>
    </xf>
    <xf numFmtId="9" fontId="0" fillId="0" borderId="0" xfId="0" quotePrefix="1"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3" fontId="0" fillId="0" borderId="0" xfId="0" quotePrefix="1" applyNumberFormat="1" applyAlignment="1">
      <alignment horizontal="right"/>
    </xf>
    <xf numFmtId="171" fontId="0" fillId="0" borderId="0" xfId="1" applyNumberFormat="1" applyFont="1" applyAlignment="1">
      <alignment horizontal="right"/>
    </xf>
    <xf numFmtId="171" fontId="15" fillId="0" borderId="0" xfId="1" applyNumberFormat="1" applyFont="1" applyFill="1" applyAlignment="1">
      <alignment horizontal="right"/>
    </xf>
    <xf numFmtId="171" fontId="1" fillId="0" borderId="0" xfId="1" applyNumberFormat="1" applyFont="1" applyFill="1" applyAlignment="1">
      <alignment horizontal="right"/>
    </xf>
    <xf numFmtId="9" fontId="1" fillId="0" borderId="0" xfId="2" applyFont="1" applyFill="1" applyAlignment="1">
      <alignment horizontal="right"/>
    </xf>
    <xf numFmtId="171" fontId="2" fillId="0" borderId="5" xfId="1" applyNumberFormat="1" applyFont="1" applyFill="1" applyBorder="1" applyAlignment="1">
      <alignment horizontal="right"/>
    </xf>
    <xf numFmtId="171" fontId="2" fillId="0" borderId="0" xfId="1" applyNumberFormat="1" applyFont="1" applyFill="1" applyBorder="1" applyAlignment="1">
      <alignment horizontal="right"/>
    </xf>
    <xf numFmtId="171" fontId="0" fillId="0" borderId="0" xfId="0" applyNumberFormat="1" applyBorder="1" applyAlignment="1">
      <alignment horizontal="right"/>
    </xf>
    <xf numFmtId="171" fontId="0" fillId="0" borderId="0" xfId="1" applyNumberFormat="1" applyFont="1" applyFill="1" applyBorder="1" applyAlignment="1">
      <alignment horizontal="right"/>
    </xf>
    <xf numFmtId="171" fontId="15" fillId="0" borderId="0" xfId="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1" quotePrefix="1" applyNumberFormat="1" applyFont="1" applyFill="1" applyBorder="1" applyAlignment="1">
      <alignment horizontal="right"/>
    </xf>
    <xf numFmtId="0" fontId="2" fillId="0" borderId="0" xfId="0" applyFont="1" applyBorder="1" applyAlignment="1">
      <alignment horizontal="right"/>
    </xf>
    <xf numFmtId="171" fontId="1" fillId="0" borderId="0" xfId="1" quotePrefix="1" applyNumberFormat="1" applyFont="1" applyFill="1" applyBorder="1" applyAlignment="1">
      <alignment horizontal="right"/>
    </xf>
    <xf numFmtId="0" fontId="0" fillId="0" borderId="0" xfId="0" applyBorder="1" applyAlignment="1">
      <alignment horizontal="right"/>
    </xf>
    <xf numFmtId="0" fontId="0" fillId="6" borderId="0" xfId="0" applyFill="1" applyAlignment="1">
      <alignment horizontal="right"/>
    </xf>
    <xf numFmtId="171" fontId="2" fillId="6" borderId="0" xfId="1" applyNumberFormat="1" applyFont="1" applyFill="1" applyAlignment="1">
      <alignment horizontal="right"/>
    </xf>
    <xf numFmtId="0" fontId="0" fillId="6" borderId="0" xfId="0" applyFill="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0" fillId="0" borderId="0" xfId="2" applyFont="1" applyFill="1" applyAlignment="1">
      <alignment horizontal="right"/>
    </xf>
    <xf numFmtId="174" fontId="3" fillId="0" borderId="0" xfId="0" applyNumberFormat="1" applyFont="1" applyAlignment="1">
      <alignment horizontal="right"/>
    </xf>
    <xf numFmtId="174" fontId="0" fillId="0" borderId="0" xfId="0" applyNumberFormat="1" applyAlignment="1">
      <alignment horizontal="right"/>
    </xf>
    <xf numFmtId="9" fontId="15" fillId="0" borderId="0" xfId="2" applyFont="1" applyFill="1" applyAlignment="1">
      <alignment horizontal="right"/>
    </xf>
    <xf numFmtId="3" fontId="2" fillId="0" borderId="0" xfId="0" applyNumberFormat="1" applyFont="1" applyAlignment="1">
      <alignment horizontal="right"/>
    </xf>
    <xf numFmtId="171" fontId="1" fillId="0" borderId="0" xfId="1" applyNumberFormat="1" applyFont="1" applyFill="1" applyBorder="1" applyAlignment="1">
      <alignment horizontal="right"/>
    </xf>
    <xf numFmtId="0" fontId="0" fillId="0" borderId="0" xfId="0" applyFill="1" applyAlignment="1">
      <alignment horizontal="right"/>
    </xf>
    <xf numFmtId="0" fontId="0" fillId="0" borderId="0" xfId="0" applyAlignment="1">
      <alignment horizontal="right" vertical="center"/>
    </xf>
    <xf numFmtId="173" fontId="2" fillId="0" borderId="0" xfId="1" applyNumberFormat="1" applyFont="1" applyFill="1" applyAlignment="1">
      <alignment horizontal="right"/>
    </xf>
    <xf numFmtId="173" fontId="1" fillId="0" borderId="0" xfId="1" applyNumberFormat="1" applyFont="1" applyFill="1" applyAlignment="1">
      <alignment horizontal="right"/>
    </xf>
    <xf numFmtId="173" fontId="15" fillId="0" borderId="0" xfId="1" applyNumberFormat="1" applyFont="1" applyFill="1" applyAlignment="1">
      <alignment horizontal="right"/>
    </xf>
    <xf numFmtId="1" fontId="30" fillId="0" borderId="0" xfId="0" applyNumberFormat="1" applyFont="1" applyFill="1" applyAlignment="1">
      <alignment horizontal="right"/>
    </xf>
    <xf numFmtId="0" fontId="30" fillId="0" borderId="0" xfId="0" applyFont="1" applyFill="1" applyAlignment="1">
      <alignment horizontal="right"/>
    </xf>
    <xf numFmtId="171" fontId="30" fillId="0" borderId="0" xfId="0" applyNumberFormat="1" applyFont="1" applyFill="1" applyAlignment="1">
      <alignment horizontal="right"/>
    </xf>
    <xf numFmtId="0" fontId="12" fillId="0" borderId="0" xfId="0" applyFont="1" applyAlignment="1">
      <alignment horizontal="right" vertical="center"/>
    </xf>
    <xf numFmtId="171" fontId="10" fillId="0" borderId="0" xfId="0" applyNumberFormat="1" applyFont="1" applyAlignment="1">
      <alignment horizontal="right" vertical="center"/>
    </xf>
    <xf numFmtId="9" fontId="10" fillId="0" borderId="0" xfId="2" applyFont="1" applyAlignment="1">
      <alignment horizontal="right" vertical="center"/>
    </xf>
    <xf numFmtId="171" fontId="2" fillId="0" borderId="0" xfId="1" applyNumberFormat="1" applyFont="1" applyAlignment="1">
      <alignment horizontal="right"/>
    </xf>
    <xf numFmtId="172" fontId="20" fillId="0" borderId="0" xfId="0" applyNumberFormat="1" applyFont="1" applyAlignment="1">
      <alignment horizontal="right" vertical="center"/>
    </xf>
    <xf numFmtId="167" fontId="3" fillId="3" borderId="0" xfId="0" applyNumberFormat="1" applyFont="1" applyFill="1" applyAlignment="1">
      <alignment horizontal="right"/>
    </xf>
    <xf numFmtId="171" fontId="4" fillId="0" borderId="0" xfId="0" quotePrefix="1" applyNumberFormat="1" applyFont="1" applyAlignment="1">
      <alignment horizontal="right" vertical="center"/>
    </xf>
    <xf numFmtId="171" fontId="4" fillId="0" borderId="0" xfId="0" applyNumberFormat="1" applyFont="1" applyAlignment="1">
      <alignment horizontal="right" vertical="center"/>
    </xf>
    <xf numFmtId="171" fontId="1" fillId="0" borderId="0" xfId="1" applyNumberFormat="1" applyFont="1" applyAlignment="1">
      <alignment horizontal="right"/>
    </xf>
    <xf numFmtId="9" fontId="2" fillId="0" borderId="0" xfId="2" applyFont="1" applyFill="1" applyAlignment="1">
      <alignment horizontal="right"/>
    </xf>
    <xf numFmtId="171" fontId="2" fillId="0" borderId="0" xfId="1" applyNumberFormat="1" applyFont="1" applyBorder="1" applyAlignment="1">
      <alignment horizontal="right"/>
    </xf>
    <xf numFmtId="171" fontId="0" fillId="0" borderId="0" xfId="2" applyNumberFormat="1" applyFont="1" applyAlignment="1">
      <alignment horizontal="right"/>
    </xf>
    <xf numFmtId="171" fontId="1" fillId="0" borderId="0" xfId="1" applyNumberFormat="1" applyFont="1" applyBorder="1" applyAlignment="1">
      <alignment horizontal="right"/>
    </xf>
    <xf numFmtId="9" fontId="2" fillId="0" borderId="0" xfId="2" applyFont="1" applyAlignment="1">
      <alignment horizontal="right"/>
    </xf>
    <xf numFmtId="171" fontId="2" fillId="0" borderId="0" xfId="1" quotePrefix="1" applyNumberFormat="1" applyFont="1" applyAlignment="1">
      <alignment horizontal="right"/>
    </xf>
    <xf numFmtId="9" fontId="1" fillId="0" borderId="0" xfId="2" applyFont="1" applyAlignment="1">
      <alignment horizontal="right"/>
    </xf>
    <xf numFmtId="0" fontId="0" fillId="0" borderId="0" xfId="0" applyAlignment="1">
      <alignment horizontal="right" wrapText="1"/>
    </xf>
    <xf numFmtId="171" fontId="2" fillId="0" borderId="0" xfId="1" applyNumberFormat="1" applyFont="1" applyAlignment="1">
      <alignment horizontal="right" wrapText="1"/>
    </xf>
    <xf numFmtId="171" fontId="0" fillId="0" borderId="0" xfId="1" applyNumberFormat="1" applyFont="1" applyAlignment="1">
      <alignment horizontal="right" wrapText="1"/>
    </xf>
    <xf numFmtId="171" fontId="0" fillId="0" borderId="0" xfId="1" quotePrefix="1" applyNumberFormat="1" applyFont="1" applyAlignment="1">
      <alignment horizontal="right" wrapText="1"/>
    </xf>
    <xf numFmtId="171" fontId="2" fillId="0" borderId="0" xfId="1" quotePrefix="1" applyNumberFormat="1" applyFont="1" applyAlignment="1">
      <alignment horizontal="right" wrapText="1"/>
    </xf>
    <xf numFmtId="171" fontId="0" fillId="0" borderId="0" xfId="1" applyNumberFormat="1" applyFont="1" applyFill="1" applyAlignment="1">
      <alignment horizontal="right" wrapText="1"/>
    </xf>
    <xf numFmtId="1" fontId="0" fillId="0" borderId="0" xfId="0" applyNumberFormat="1" applyAlignment="1">
      <alignment horizontal="right" wrapText="1"/>
    </xf>
    <xf numFmtId="0" fontId="0" fillId="0" borderId="0" xfId="0" quotePrefix="1" applyAlignment="1">
      <alignment horizontal="right" wrapText="1"/>
    </xf>
    <xf numFmtId="171" fontId="0" fillId="0" borderId="0" xfId="0" applyNumberFormat="1" applyAlignment="1">
      <alignment horizontal="right" wrapText="1"/>
    </xf>
    <xf numFmtId="0" fontId="20" fillId="0" borderId="0" xfId="0" applyFont="1" applyAlignment="1">
      <alignment horizontal="right" vertical="center" wrapText="1"/>
    </xf>
    <xf numFmtId="172" fontId="20" fillId="0" borderId="0" xfId="0" applyNumberFormat="1" applyFont="1" applyAlignment="1">
      <alignment horizontal="right" vertical="center" wrapText="1"/>
    </xf>
    <xf numFmtId="9" fontId="4" fillId="0" borderId="0" xfId="2" applyFont="1" applyAlignment="1">
      <alignment horizontal="right" vertical="center"/>
    </xf>
    <xf numFmtId="0" fontId="4" fillId="0" borderId="0" xfId="0" applyFont="1" applyAlignment="1">
      <alignment horizontal="right" vertical="center"/>
    </xf>
    <xf numFmtId="166" fontId="16" fillId="0" borderId="0" xfId="2" applyNumberFormat="1" applyFont="1" applyAlignment="1">
      <alignment horizontal="right" indent="1"/>
    </xf>
    <xf numFmtId="166" fontId="16" fillId="0" borderId="0" xfId="2" quotePrefix="1" applyNumberFormat="1" applyFont="1" applyAlignment="1">
      <alignment horizontal="right"/>
    </xf>
    <xf numFmtId="166" fontId="16" fillId="0" borderId="0" xfId="2" applyNumberFormat="1" applyFont="1" applyAlignment="1">
      <alignment horizontal="right"/>
    </xf>
    <xf numFmtId="166" fontId="16" fillId="0" borderId="0" xfId="2" applyNumberFormat="1" applyFont="1" applyFill="1" applyAlignment="1">
      <alignment horizontal="right" indent="1"/>
    </xf>
    <xf numFmtId="0" fontId="3" fillId="0" borderId="0" xfId="0" applyFont="1" applyAlignment="1">
      <alignment horizontal="right"/>
    </xf>
    <xf numFmtId="0" fontId="3" fillId="0" borderId="0" xfId="0" applyFont="1" applyAlignment="1">
      <alignment horizontal="right" vertical="center"/>
    </xf>
    <xf numFmtId="9" fontId="2" fillId="0" borderId="0" xfId="2" applyNumberFormat="1" applyFont="1" applyAlignment="1">
      <alignment horizontal="right"/>
    </xf>
    <xf numFmtId="9" fontId="0" fillId="0" borderId="0" xfId="2" applyFont="1" applyAlignment="1">
      <alignment horizontal="right" indent="1"/>
    </xf>
    <xf numFmtId="0" fontId="4" fillId="3" borderId="0" xfId="0" applyFont="1" applyFill="1" applyAlignment="1">
      <alignment horizontal="right" vertical="center"/>
    </xf>
    <xf numFmtId="171" fontId="4" fillId="3" borderId="0" xfId="0" applyNumberFormat="1" applyFont="1" applyFill="1" applyAlignment="1">
      <alignment horizontal="right" vertical="center"/>
    </xf>
    <xf numFmtId="171" fontId="0" fillId="0" borderId="0" xfId="0" applyNumberFormat="1" applyAlignment="1">
      <alignment horizontal="right" indent="1"/>
    </xf>
    <xf numFmtId="0" fontId="0" fillId="0" borderId="0" xfId="0" applyAlignment="1">
      <alignment horizontal="right" vertical="center" wrapText="1"/>
    </xf>
    <xf numFmtId="0" fontId="4" fillId="0" borderId="0" xfId="0" applyFont="1" applyAlignment="1">
      <alignment horizontal="right"/>
    </xf>
    <xf numFmtId="9" fontId="0" fillId="0" borderId="0" xfId="2" applyFont="1" applyAlignment="1">
      <alignment horizontal="right" wrapText="1"/>
    </xf>
    <xf numFmtId="9" fontId="0" fillId="0" borderId="0" xfId="0" applyNumberFormat="1" applyAlignment="1">
      <alignment horizontal="right" wrapText="1"/>
    </xf>
    <xf numFmtId="171" fontId="2" fillId="0" borderId="0" xfId="1" applyNumberFormat="1" applyFont="1" applyFill="1" applyAlignment="1">
      <alignment horizontal="right" wrapText="1"/>
    </xf>
    <xf numFmtId="0" fontId="2" fillId="0" borderId="0" xfId="0" applyFont="1" applyAlignment="1">
      <alignment horizontal="right" wrapText="1"/>
    </xf>
    <xf numFmtId="171" fontId="1" fillId="0" borderId="0" xfId="1" applyNumberFormat="1" applyFont="1" applyAlignment="1">
      <alignment horizontal="right" wrapText="1"/>
    </xf>
    <xf numFmtId="0" fontId="0" fillId="0" borderId="0" xfId="0" applyFont="1" applyAlignment="1">
      <alignment horizontal="right"/>
    </xf>
    <xf numFmtId="171" fontId="1" fillId="0" borderId="0" xfId="1" applyNumberFormat="1" applyFont="1" applyFill="1" applyAlignment="1">
      <alignment horizontal="right" wrapText="1"/>
    </xf>
    <xf numFmtId="173" fontId="0" fillId="0" borderId="0" xfId="1" applyNumberFormat="1" applyFont="1" applyAlignment="1">
      <alignment horizontal="right" wrapText="1"/>
    </xf>
    <xf numFmtId="166" fontId="16" fillId="0" borderId="0" xfId="2" applyNumberFormat="1" applyFont="1" applyFill="1" applyAlignment="1">
      <alignment horizontal="right"/>
    </xf>
    <xf numFmtId="171" fontId="2" fillId="0" borderId="0" xfId="1" quotePrefix="1" applyNumberFormat="1" applyFont="1" applyFill="1" applyAlignment="1">
      <alignment horizontal="right" wrapText="1"/>
    </xf>
    <xf numFmtId="171" fontId="2" fillId="0" borderId="1" xfId="1" quotePrefix="1" applyNumberFormat="1" applyFont="1" applyBorder="1" applyAlignment="1">
      <alignment horizontal="right" wrapText="1"/>
    </xf>
    <xf numFmtId="171" fontId="2" fillId="0" borderId="1" xfId="1" applyNumberFormat="1" applyFont="1" applyBorder="1" applyAlignment="1">
      <alignment horizontal="right" wrapText="1"/>
    </xf>
    <xf numFmtId="171" fontId="2" fillId="0" borderId="0" xfId="0" applyNumberFormat="1" applyFont="1" applyAlignment="1">
      <alignment horizontal="right" wrapText="1"/>
    </xf>
    <xf numFmtId="171" fontId="30" fillId="0" borderId="0" xfId="1" applyNumberFormat="1" applyFont="1" applyFill="1" applyAlignment="1">
      <alignment horizontal="right" wrapText="1"/>
    </xf>
    <xf numFmtId="166" fontId="31" fillId="0" borderId="0" xfId="2" applyNumberFormat="1" applyFont="1" applyFill="1" applyAlignment="1">
      <alignment horizontal="right" indent="1"/>
    </xf>
    <xf numFmtId="9" fontId="30" fillId="0" borderId="0" xfId="2" applyFont="1" applyFill="1" applyAlignment="1">
      <alignment horizontal="right" wrapText="1"/>
    </xf>
    <xf numFmtId="171" fontId="0" fillId="0" borderId="0" xfId="1" quotePrefix="1" applyNumberFormat="1" applyFont="1" applyAlignment="1">
      <alignment horizontal="right"/>
    </xf>
    <xf numFmtId="9" fontId="2" fillId="0" borderId="0" xfId="2" quotePrefix="1" applyFont="1" applyAlignment="1">
      <alignment horizontal="right"/>
    </xf>
    <xf numFmtId="171" fontId="2" fillId="0" borderId="0" xfId="2" applyNumberFormat="1" applyFont="1" applyAlignment="1">
      <alignment horizontal="right"/>
    </xf>
    <xf numFmtId="0" fontId="20" fillId="8" borderId="0" xfId="0" applyFont="1" applyFill="1" applyAlignment="1">
      <alignment vertical="center"/>
    </xf>
    <xf numFmtId="0" fontId="20" fillId="7" borderId="0" xfId="0" applyFont="1" applyFill="1" applyAlignment="1">
      <alignment vertical="center"/>
    </xf>
    <xf numFmtId="172" fontId="20" fillId="7" borderId="0" xfId="0" applyNumberFormat="1" applyFont="1" applyFill="1" applyAlignment="1">
      <alignment vertical="center"/>
    </xf>
    <xf numFmtId="1" fontId="20" fillId="7" borderId="0" xfId="0" applyNumberFormat="1" applyFont="1" applyFill="1" applyAlignment="1">
      <alignment vertical="center"/>
    </xf>
    <xf numFmtId="9" fontId="4" fillId="0" borderId="0" xfId="2" quotePrefix="1" applyFont="1" applyAlignment="1">
      <alignment horizontal="right" vertical="center"/>
    </xf>
    <xf numFmtId="9" fontId="4" fillId="0" borderId="0" xfId="2" applyFont="1" applyFill="1" applyAlignment="1">
      <alignment horizontal="right" vertical="center"/>
    </xf>
    <xf numFmtId="167" fontId="27" fillId="0" borderId="0" xfId="0" applyNumberFormat="1" applyFont="1" applyFill="1" applyAlignment="1">
      <alignment vertical="center"/>
    </xf>
    <xf numFmtId="0" fontId="0" fillId="0" borderId="0" xfId="0" applyFill="1" applyAlignment="1">
      <alignment wrapText="1"/>
    </xf>
    <xf numFmtId="0" fontId="2" fillId="0" borderId="0" xfId="0" applyFont="1" applyFill="1"/>
    <xf numFmtId="0" fontId="2" fillId="0" borderId="0" xfId="0" applyFont="1" applyFill="1" applyAlignment="1">
      <alignment wrapText="1"/>
    </xf>
    <xf numFmtId="1" fontId="0" fillId="0" borderId="0" xfId="0" applyNumberFormat="1" applyFill="1" applyAlignment="1">
      <alignment horizontal="right"/>
    </xf>
    <xf numFmtId="2" fontId="0" fillId="0" borderId="0" xfId="0" applyNumberFormat="1" applyFill="1" applyAlignment="1">
      <alignment horizontal="right"/>
    </xf>
    <xf numFmtId="9" fontId="0" fillId="0" borderId="0" xfId="2" applyNumberFormat="1" applyFont="1" applyAlignment="1">
      <alignment horizontal="right"/>
    </xf>
    <xf numFmtId="1" fontId="0" fillId="0" borderId="0" xfId="0" quotePrefix="1" applyNumberFormat="1" applyFill="1" applyAlignment="1">
      <alignment horizontal="right"/>
    </xf>
    <xf numFmtId="17" fontId="26" fillId="0" borderId="0" xfId="0" applyNumberFormat="1" applyFont="1" applyFill="1" applyAlignment="1">
      <alignment vertical="center"/>
    </xf>
    <xf numFmtId="0" fontId="20" fillId="0" borderId="0" xfId="0" applyFont="1" applyFill="1" applyAlignment="1">
      <alignment horizontal="center" vertical="center"/>
    </xf>
    <xf numFmtId="0" fontId="2" fillId="0" borderId="1" xfId="0" applyFont="1" applyBorder="1" applyAlignment="1">
      <alignment horizontal="center"/>
    </xf>
    <xf numFmtId="0" fontId="2" fillId="0" borderId="5" xfId="0" applyFont="1" applyBorder="1" applyAlignment="1">
      <alignment horizontal="center"/>
    </xf>
    <xf numFmtId="0" fontId="20" fillId="7" borderId="0" xfId="0" applyFont="1" applyFill="1" applyAlignment="1">
      <alignment horizontal="center" vertical="center"/>
    </xf>
    <xf numFmtId="171" fontId="1" fillId="0" borderId="6" xfId="1" applyNumberFormat="1" applyFont="1" applyFill="1" applyBorder="1" applyAlignment="1">
      <alignment horizontal="right"/>
    </xf>
    <xf numFmtId="0" fontId="2" fillId="0" borderId="5" xfId="0" applyFont="1" applyBorder="1" applyAlignment="1">
      <alignment horizontal="right"/>
    </xf>
    <xf numFmtId="171" fontId="0" fillId="0" borderId="0" xfId="0" quotePrefix="1" applyNumberFormat="1" applyFont="1" applyAlignment="1">
      <alignment horizontal="right"/>
    </xf>
    <xf numFmtId="171" fontId="0" fillId="0" borderId="0" xfId="0" applyNumberFormat="1" applyFont="1" applyAlignment="1">
      <alignment horizontal="right"/>
    </xf>
    <xf numFmtId="0" fontId="20" fillId="0" borderId="0" xfId="0" applyFont="1" applyFill="1" applyAlignment="1">
      <alignment horizontal="right" vertical="center"/>
    </xf>
    <xf numFmtId="171" fontId="3" fillId="0" borderId="0" xfId="0" applyNumberFormat="1" applyFont="1" applyFill="1" applyAlignment="1">
      <alignment horizontal="center" vertical="center"/>
    </xf>
    <xf numFmtId="175" fontId="4" fillId="0" borderId="0" xfId="0" applyNumberFormat="1" applyFont="1" applyAlignment="1">
      <alignment horizontal="right" vertical="center"/>
    </xf>
    <xf numFmtId="175" fontId="0" fillId="0" borderId="0" xfId="0" applyNumberFormat="1" applyAlignment="1">
      <alignment horizontal="right"/>
    </xf>
    <xf numFmtId="4" fontId="0" fillId="0" borderId="0" xfId="0" applyNumberFormat="1" applyAlignment="1">
      <alignment horizontal="right"/>
    </xf>
    <xf numFmtId="2" fontId="0" fillId="0" borderId="0" xfId="0" quotePrefix="1" applyNumberFormat="1" applyAlignment="1">
      <alignment horizontal="right"/>
    </xf>
    <xf numFmtId="0" fontId="0" fillId="0" borderId="0" xfId="0" applyFont="1"/>
    <xf numFmtId="0" fontId="0" fillId="3" borderId="0" xfId="0" applyFont="1" applyFill="1"/>
    <xf numFmtId="171" fontId="1" fillId="0" borderId="0" xfId="1" quotePrefix="1" applyNumberFormat="1" applyFont="1" applyFill="1" applyAlignment="1">
      <alignment horizontal="right"/>
    </xf>
    <xf numFmtId="171" fontId="2" fillId="0" borderId="0" xfId="1" quotePrefix="1" applyNumberFormat="1" applyFont="1" applyFill="1" applyAlignment="1">
      <alignment horizontal="right"/>
    </xf>
    <xf numFmtId="167" fontId="3"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indent="1"/>
    </xf>
    <xf numFmtId="173" fontId="0" fillId="0" borderId="0" xfId="1" applyNumberFormat="1" applyFont="1" applyFill="1" applyAlignment="1">
      <alignment horizontal="right"/>
    </xf>
    <xf numFmtId="173" fontId="0" fillId="0" borderId="0" xfId="0" applyNumberFormat="1" applyAlignment="1">
      <alignment horizontal="right"/>
    </xf>
    <xf numFmtId="9" fontId="15" fillId="0" borderId="0" xfId="2" quotePrefix="1" applyFont="1" applyFill="1" applyAlignment="1">
      <alignment horizontal="right"/>
    </xf>
    <xf numFmtId="3" fontId="0" fillId="0" borderId="0" xfId="0" applyNumberFormat="1"/>
    <xf numFmtId="171" fontId="2" fillId="0" borderId="1" xfId="1" applyNumberFormat="1" applyFont="1" applyFill="1" applyBorder="1" applyAlignment="1">
      <alignment horizontal="right"/>
    </xf>
    <xf numFmtId="176" fontId="1" fillId="0" borderId="0" xfId="0" applyNumberFormat="1" applyFont="1" applyAlignment="1">
      <alignment horizontal="right"/>
    </xf>
    <xf numFmtId="176" fontId="1" fillId="0" borderId="5" xfId="0" applyNumberFormat="1" applyFont="1" applyBorder="1" applyAlignment="1">
      <alignment horizontal="right"/>
    </xf>
    <xf numFmtId="177" fontId="2" fillId="0" borderId="0" xfId="0" applyNumberFormat="1" applyFont="1" applyBorder="1" applyAlignment="1">
      <alignment horizontal="right"/>
    </xf>
    <xf numFmtId="0" fontId="0" fillId="0" borderId="0" xfId="0" applyBorder="1"/>
    <xf numFmtId="171" fontId="3" fillId="0" borderId="0" xfId="0" quotePrefix="1" applyNumberFormat="1" applyFont="1" applyAlignment="1">
      <alignment horizontal="right" vertical="center"/>
    </xf>
    <xf numFmtId="171" fontId="4" fillId="0" borderId="0" xfId="0" applyNumberFormat="1" applyFont="1" applyFill="1" applyAlignment="1">
      <alignment horizontal="right" vertical="center"/>
    </xf>
    <xf numFmtId="3" fontId="3" fillId="0" borderId="0" xfId="0" applyNumberFormat="1" applyFont="1" applyAlignment="1">
      <alignment horizontal="right" vertical="center"/>
    </xf>
    <xf numFmtId="165" fontId="13" fillId="0" borderId="0" xfId="0" applyNumberFormat="1" applyFont="1" applyAlignment="1">
      <alignment horizontal="right"/>
    </xf>
    <xf numFmtId="9" fontId="1" fillId="0" borderId="0" xfId="2" quotePrefix="1" applyFont="1" applyAlignment="1">
      <alignment horizontal="right"/>
    </xf>
    <xf numFmtId="0" fontId="35" fillId="3" borderId="0" xfId="0" applyFont="1" applyFill="1" applyAlignment="1">
      <alignment horizontal="left" vertical="center"/>
    </xf>
    <xf numFmtId="0" fontId="35" fillId="3" borderId="0" xfId="0" applyFont="1" applyFill="1"/>
    <xf numFmtId="0" fontId="35" fillId="0" borderId="0" xfId="0" applyFont="1"/>
    <xf numFmtId="0" fontId="35" fillId="0" borderId="0" xfId="0" applyFont="1" applyAlignment="1">
      <alignment horizontal="left"/>
    </xf>
    <xf numFmtId="171" fontId="0" fillId="0" borderId="0" xfId="1" quotePrefix="1" applyNumberFormat="1" applyFont="1" applyFill="1" applyAlignment="1">
      <alignment horizontal="right" wrapText="1"/>
    </xf>
    <xf numFmtId="1" fontId="2" fillId="0" borderId="0" xfId="0" applyNumberFormat="1" applyFont="1" applyFill="1" applyAlignment="1">
      <alignment horizontal="right"/>
    </xf>
    <xf numFmtId="1" fontId="15" fillId="0" borderId="0" xfId="0" applyNumberFormat="1" applyFont="1" applyFill="1" applyAlignment="1">
      <alignment horizontal="right"/>
    </xf>
    <xf numFmtId="3" fontId="1" fillId="0" borderId="0" xfId="2" applyNumberFormat="1" applyFont="1" applyFill="1" applyAlignment="1">
      <alignment horizontal="right"/>
    </xf>
    <xf numFmtId="1" fontId="0" fillId="0" borderId="0" xfId="0" applyNumberFormat="1" applyAlignment="1">
      <alignment horizontal="center"/>
    </xf>
    <xf numFmtId="0" fontId="0" fillId="0" borderId="0" xfId="2" applyNumberFormat="1" applyFont="1" applyAlignment="1">
      <alignment horizontal="right"/>
    </xf>
    <xf numFmtId="1" fontId="0" fillId="0" borderId="0" xfId="2" applyNumberFormat="1" applyFont="1" applyAlignment="1">
      <alignment horizontal="right"/>
    </xf>
    <xf numFmtId="0" fontId="2" fillId="0" borderId="1" xfId="0" applyFont="1" applyFill="1" applyBorder="1"/>
    <xf numFmtId="0" fontId="1" fillId="0" borderId="6" xfId="1" applyNumberFormat="1" applyFont="1" applyFill="1" applyBorder="1" applyAlignment="1">
      <alignment horizontal="right"/>
    </xf>
    <xf numFmtId="0" fontId="1" fillId="0" borderId="0" xfId="0" applyNumberFormat="1" applyFont="1" applyAlignment="1">
      <alignment horizontal="right"/>
    </xf>
    <xf numFmtId="0" fontId="1" fillId="0" borderId="0" xfId="1" applyNumberFormat="1" applyFont="1" applyFill="1" applyAlignment="1">
      <alignment horizontal="right"/>
    </xf>
    <xf numFmtId="0" fontId="1" fillId="0" borderId="6" xfId="2" applyNumberFormat="1" applyFont="1" applyFill="1" applyBorder="1" applyAlignment="1">
      <alignment horizontal="right"/>
    </xf>
    <xf numFmtId="0" fontId="2" fillId="0" borderId="0" xfId="1" applyNumberFormat="1" applyFont="1" applyFill="1" applyAlignment="1">
      <alignment horizontal="right"/>
    </xf>
    <xf numFmtId="9" fontId="1" fillId="0" borderId="6" xfId="1" applyNumberFormat="1" applyFont="1" applyFill="1" applyBorder="1" applyAlignment="1">
      <alignment horizontal="right"/>
    </xf>
    <xf numFmtId="9" fontId="1" fillId="0" borderId="0" xfId="1" applyNumberFormat="1" applyFont="1" applyFill="1" applyAlignment="1">
      <alignment horizontal="right"/>
    </xf>
    <xf numFmtId="9" fontId="1" fillId="0" borderId="6" xfId="2" applyNumberFormat="1" applyFont="1" applyFill="1" applyBorder="1" applyAlignment="1">
      <alignment horizontal="right"/>
    </xf>
    <xf numFmtId="9" fontId="2" fillId="0" borderId="0" xfId="1" applyNumberFormat="1" applyFont="1" applyFill="1" applyAlignment="1">
      <alignment horizontal="right"/>
    </xf>
    <xf numFmtId="171" fontId="3" fillId="0" borderId="0" xfId="0" applyNumberFormat="1" applyFont="1" applyFill="1" applyAlignment="1">
      <alignment horizontal="right" vertical="center"/>
    </xf>
    <xf numFmtId="1" fontId="2" fillId="0" borderId="0" xfId="0" applyNumberFormat="1" applyFont="1" applyBorder="1" applyAlignment="1">
      <alignment horizontal="right"/>
    </xf>
    <xf numFmtId="3" fontId="2" fillId="0" borderId="0" xfId="2" applyNumberFormat="1" applyFont="1" applyBorder="1" applyAlignment="1">
      <alignment horizontal="right"/>
    </xf>
    <xf numFmtId="173" fontId="0" fillId="0" borderId="0" xfId="0" applyNumberFormat="1" applyBorder="1" applyAlignment="1">
      <alignment horizontal="right"/>
    </xf>
    <xf numFmtId="1" fontId="4" fillId="0" borderId="0" xfId="0" applyNumberFormat="1" applyFont="1" applyAlignment="1">
      <alignment horizontal="right"/>
    </xf>
    <xf numFmtId="1" fontId="3" fillId="0" borderId="0" xfId="0" applyNumberFormat="1" applyFont="1" applyAlignment="1">
      <alignment horizontal="right"/>
    </xf>
    <xf numFmtId="172" fontId="0" fillId="0" borderId="1" xfId="0" applyNumberFormat="1" applyBorder="1" applyAlignment="1">
      <alignment horizontal="right"/>
    </xf>
    <xf numFmtId="0" fontId="14" fillId="0" borderId="1" xfId="0" applyFont="1" applyBorder="1"/>
    <xf numFmtId="171" fontId="0" fillId="0" borderId="1" xfId="0" applyNumberFormat="1" applyFont="1" applyBorder="1" applyAlignment="1">
      <alignment horizontal="right"/>
    </xf>
    <xf numFmtId="0" fontId="0" fillId="0" borderId="5" xfId="0" applyBorder="1" applyAlignment="1">
      <alignment horizontal="right"/>
    </xf>
    <xf numFmtId="171" fontId="2" fillId="4" borderId="0" xfId="1" applyNumberFormat="1" applyFont="1" applyFill="1" applyAlignment="1">
      <alignment horizontal="right"/>
    </xf>
    <xf numFmtId="0" fontId="0" fillId="0" borderId="1" xfId="0" applyBorder="1" applyAlignment="1">
      <alignment horizontal="right" wrapText="1"/>
    </xf>
    <xf numFmtId="1" fontId="0" fillId="0" borderId="1" xfId="0" applyNumberFormat="1" applyBorder="1" applyAlignment="1">
      <alignment horizontal="right"/>
    </xf>
    <xf numFmtId="1" fontId="0" fillId="0" borderId="0" xfId="0" applyNumberFormat="1" applyBorder="1" applyAlignment="1">
      <alignment horizontal="right"/>
    </xf>
    <xf numFmtId="9" fontId="0" fillId="0" borderId="1" xfId="0" applyNumberFormat="1" applyBorder="1" applyAlignment="1">
      <alignment horizontal="right"/>
    </xf>
    <xf numFmtId="3" fontId="36" fillId="0" borderId="0" xfId="0" applyNumberFormat="1" applyFont="1" applyAlignment="1">
      <alignment vertical="center"/>
    </xf>
    <xf numFmtId="171" fontId="15" fillId="0" borderId="0" xfId="1" applyNumberFormat="1" applyFont="1" applyAlignment="1">
      <alignment horizontal="right"/>
    </xf>
    <xf numFmtId="171" fontId="2" fillId="0" borderId="5" xfId="1" applyNumberFormat="1" applyFont="1" applyBorder="1" applyAlignment="1">
      <alignment horizontal="right"/>
    </xf>
    <xf numFmtId="9" fontId="15" fillId="0" borderId="0" xfId="2" applyFont="1" applyAlignment="1">
      <alignment horizontal="right"/>
    </xf>
    <xf numFmtId="2" fontId="1" fillId="0" borderId="6" xfId="1" applyNumberFormat="1" applyFont="1" applyFill="1" applyBorder="1" applyAlignment="1">
      <alignment horizontal="right"/>
    </xf>
    <xf numFmtId="171" fontId="0" fillId="0" borderId="5" xfId="0" applyNumberFormat="1" applyFill="1" applyBorder="1" applyAlignment="1">
      <alignment horizontal="right"/>
    </xf>
    <xf numFmtId="0" fontId="0" fillId="0" borderId="0" xfId="0" applyFont="1" applyFill="1" applyAlignment="1">
      <alignment horizontal="right"/>
    </xf>
    <xf numFmtId="9" fontId="0" fillId="0" borderId="0" xfId="0" applyNumberFormat="1" applyFont="1" applyAlignment="1">
      <alignment horizontal="right"/>
    </xf>
    <xf numFmtId="9" fontId="0" fillId="0" borderId="0" xfId="0" applyNumberFormat="1" applyFont="1" applyFill="1"/>
    <xf numFmtId="3" fontId="0" fillId="0" borderId="0" xfId="0" applyNumberFormat="1" applyFont="1" applyAlignment="1">
      <alignment horizontal="right"/>
    </xf>
    <xf numFmtId="171" fontId="0" fillId="0" borderId="0" xfId="0" applyNumberFormat="1" applyFill="1" applyAlignment="1">
      <alignment horizontal="right"/>
    </xf>
    <xf numFmtId="0" fontId="4" fillId="0" borderId="0" xfId="0" applyFont="1" applyFill="1" applyAlignment="1">
      <alignment horizontal="left" indent="1"/>
    </xf>
    <xf numFmtId="171" fontId="2" fillId="0" borderId="0" xfId="0" quotePrefix="1" applyNumberFormat="1" applyFont="1" applyFill="1" applyAlignment="1">
      <alignment horizontal="center"/>
    </xf>
    <xf numFmtId="171" fontId="2" fillId="0" borderId="0" xfId="0" quotePrefix="1" applyNumberFormat="1" applyFont="1" applyFill="1" applyAlignment="1">
      <alignment horizontal="right"/>
    </xf>
    <xf numFmtId="171" fontId="2" fillId="0" borderId="0" xfId="0" applyNumberFormat="1" applyFont="1" applyFill="1" applyAlignment="1">
      <alignment horizontal="right"/>
    </xf>
    <xf numFmtId="0" fontId="2" fillId="0" borderId="0" xfId="0" applyFont="1" applyFill="1" applyAlignment="1">
      <alignment horizontal="right"/>
    </xf>
    <xf numFmtId="9" fontId="0" fillId="0" borderId="0" xfId="0" applyNumberFormat="1" applyFont="1" applyFill="1" applyAlignment="1">
      <alignment horizontal="right"/>
    </xf>
    <xf numFmtId="171" fontId="0" fillId="0" borderId="0" xfId="0" applyNumberFormat="1" applyFont="1" applyFill="1" applyAlignment="1">
      <alignment horizontal="right"/>
    </xf>
    <xf numFmtId="9" fontId="0" fillId="0" borderId="0" xfId="2" applyNumberFormat="1" applyFont="1" applyFill="1" applyAlignment="1">
      <alignment horizontal="right"/>
    </xf>
    <xf numFmtId="173" fontId="4" fillId="0" borderId="0" xfId="0" applyNumberFormat="1" applyFont="1" applyAlignment="1">
      <alignment horizontal="right" vertical="center"/>
    </xf>
    <xf numFmtId="166" fontId="0" fillId="0" borderId="0" xfId="0" applyNumberFormat="1" applyAlignment="1">
      <alignment horizontal="right"/>
    </xf>
    <xf numFmtId="9" fontId="0" fillId="0" borderId="0" xfId="0" applyNumberFormat="1" applyFill="1" applyAlignment="1">
      <alignment horizontal="right"/>
    </xf>
    <xf numFmtId="166" fontId="0" fillId="0" borderId="0" xfId="0" applyNumberFormat="1" applyFill="1" applyAlignment="1">
      <alignment horizontal="right"/>
    </xf>
    <xf numFmtId="3" fontId="0" fillId="0" borderId="0" xfId="0" applyNumberFormat="1" applyFill="1" applyAlignment="1">
      <alignment horizontal="right"/>
    </xf>
    <xf numFmtId="0" fontId="16" fillId="0" borderId="0" xfId="0" applyFont="1" applyFill="1" applyAlignment="1">
      <alignment horizontal="left" indent="1"/>
    </xf>
    <xf numFmtId="0" fontId="4" fillId="0" borderId="0" xfId="0" applyFont="1" applyFill="1" applyAlignment="1">
      <alignment horizontal="right"/>
    </xf>
    <xf numFmtId="0" fontId="32"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horizontal="right" wrapText="1"/>
    </xf>
    <xf numFmtId="0" fontId="31" fillId="0" borderId="0" xfId="0" applyFont="1" applyFill="1" applyAlignment="1">
      <alignment horizontal="left" indent="1"/>
    </xf>
    <xf numFmtId="0" fontId="30" fillId="0" borderId="0" xfId="0" applyFont="1" applyFill="1" applyAlignment="1">
      <alignment horizontal="left" indent="2"/>
    </xf>
    <xf numFmtId="0" fontId="30" fillId="0" borderId="0" xfId="0" applyFont="1" applyFill="1" applyAlignment="1">
      <alignment wrapText="1"/>
    </xf>
    <xf numFmtId="171" fontId="30" fillId="0" borderId="0" xfId="0" applyNumberFormat="1" applyFont="1" applyFill="1" applyAlignment="1">
      <alignment horizontal="right" wrapText="1"/>
    </xf>
    <xf numFmtId="0" fontId="32" fillId="0" borderId="0" xfId="0" applyFont="1" applyFill="1" applyAlignment="1">
      <alignment wrapText="1"/>
    </xf>
    <xf numFmtId="0" fontId="0" fillId="0" borderId="0" xfId="0" applyFill="1" applyAlignment="1">
      <alignment horizontal="right" wrapText="1"/>
    </xf>
    <xf numFmtId="0" fontId="32" fillId="0" borderId="0" xfId="0" applyFont="1" applyFill="1"/>
    <xf numFmtId="3" fontId="30" fillId="0" borderId="0" xfId="0" applyNumberFormat="1" applyFont="1" applyFill="1" applyAlignment="1">
      <alignment horizontal="right"/>
    </xf>
    <xf numFmtId="171" fontId="32" fillId="0" borderId="0" xfId="0" applyNumberFormat="1" applyFont="1" applyFill="1" applyAlignment="1">
      <alignment horizontal="right"/>
    </xf>
    <xf numFmtId="0" fontId="31" fillId="0" borderId="0" xfId="0" applyFont="1" applyFill="1"/>
    <xf numFmtId="171" fontId="23" fillId="0" borderId="0" xfId="0" applyNumberFormat="1" applyFont="1" applyFill="1" applyAlignment="1">
      <alignment horizontal="right"/>
    </xf>
    <xf numFmtId="1" fontId="24" fillId="0" borderId="0" xfId="0" applyNumberFormat="1" applyFont="1" applyAlignment="1">
      <alignment horizontal="center" vertical="center"/>
    </xf>
    <xf numFmtId="165" fontId="24" fillId="0" borderId="0" xfId="0" applyNumberFormat="1" applyFont="1" applyAlignment="1">
      <alignment horizontal="center" vertical="center"/>
    </xf>
    <xf numFmtId="0" fontId="2" fillId="3" borderId="0" xfId="0" applyFont="1" applyFill="1" applyAlignment="1">
      <alignment horizontal="center" vertical="center"/>
    </xf>
  </cellXfs>
  <cellStyles count="6">
    <cellStyle name="Comma" xfId="1" builtinId="3"/>
    <cellStyle name="Hyperlink" xfId="5" builtinId="8"/>
    <cellStyle name="Normal" xfId="0" builtinId="0"/>
    <cellStyle name="Normal_9M 2002 Handouts" xfId="4" xr:uid="{413320BB-117E-45F7-93E9-914D20F9F4F9}"/>
    <cellStyle name="Normal_Quadros Press Release 1Q2006 - EDP Consolidado" xfId="3" xr:uid="{50F36AA8-35B3-4C17-A7A6-5D5DD7858D64}"/>
    <cellStyle name="Percent" xfId="2" builtinId="5"/>
  </cellStyles>
  <dxfs count="0"/>
  <tableStyles count="0" defaultTableStyle="TableStyleMedium2" defaultPivotStyle="PivotStyleMedium9"/>
  <colors>
    <mruColors>
      <color rgb="FF384B77"/>
      <color rgb="FF3E8077"/>
      <color rgb="FF8CA7AF"/>
      <color rgb="FF61828B"/>
      <color rgb="FF2E6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9</xdr:col>
      <xdr:colOff>228600</xdr:colOff>
      <xdr:row>20</xdr:row>
      <xdr:rowOff>57150</xdr:rowOff>
    </xdr:to>
    <xdr:pic>
      <xdr:nvPicPr>
        <xdr:cNvPr id="3" name="Picture 2">
          <a:extLst>
            <a:ext uri="{FF2B5EF4-FFF2-40B4-BE49-F238E27FC236}">
              <a16:creationId xmlns:a16="http://schemas.microsoft.com/office/drawing/2014/main" id="{59BA0406-A7AB-403E-8622-4DC1FAA6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5715000"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06F5-259A-42BF-9527-CDAD2F8DDE37}">
  <sheetPr>
    <tabColor rgb="FF8CA7AF"/>
  </sheetPr>
  <dimension ref="I11:AG21"/>
  <sheetViews>
    <sheetView showGridLines="0" workbookViewId="0">
      <selection activeCell="K15" sqref="K15:M16"/>
    </sheetView>
  </sheetViews>
  <sheetFormatPr defaultRowHeight="15" x14ac:dyDescent="0.25"/>
  <sheetData>
    <row r="11" spans="9:33" x14ac:dyDescent="0.25">
      <c r="P11" s="42"/>
      <c r="Q11" s="42"/>
      <c r="R11" s="42"/>
      <c r="S11" s="42"/>
      <c r="T11" s="42"/>
      <c r="U11" s="42"/>
      <c r="V11" s="42"/>
      <c r="W11" s="42"/>
      <c r="X11" s="42"/>
      <c r="Y11" s="42"/>
      <c r="Z11" s="42"/>
      <c r="AA11" s="42"/>
      <c r="AB11" s="42"/>
    </row>
    <row r="12" spans="9:33" x14ac:dyDescent="0.25">
      <c r="P12" s="42"/>
      <c r="Q12" s="42"/>
      <c r="R12" s="42"/>
      <c r="S12" s="42"/>
      <c r="T12" s="42"/>
      <c r="U12" s="42"/>
      <c r="V12" s="42"/>
      <c r="W12" s="42"/>
      <c r="X12" s="42"/>
      <c r="Y12" s="42"/>
      <c r="Z12" s="42"/>
      <c r="AA12" s="42"/>
      <c r="AB12" s="42"/>
    </row>
    <row r="13" spans="9:33" x14ac:dyDescent="0.25">
      <c r="P13" s="547"/>
      <c r="Q13" s="216"/>
      <c r="R13" s="42"/>
      <c r="S13" s="42"/>
      <c r="T13" s="42"/>
      <c r="U13" s="42"/>
      <c r="V13" s="42"/>
      <c r="W13" s="42"/>
      <c r="X13" s="42"/>
      <c r="Y13" s="42"/>
      <c r="Z13" s="42"/>
      <c r="AA13" s="42"/>
      <c r="AB13" s="42"/>
    </row>
    <row r="14" spans="9:33" ht="15" customHeight="1" x14ac:dyDescent="0.25">
      <c r="P14" s="547"/>
      <c r="Q14" s="216"/>
      <c r="R14" s="42"/>
      <c r="S14" s="42"/>
      <c r="T14" s="42"/>
      <c r="U14" s="42"/>
      <c r="V14" s="42"/>
      <c r="W14" s="42"/>
      <c r="X14" s="42"/>
      <c r="Y14" s="42"/>
      <c r="Z14" s="42"/>
      <c r="AA14" s="42"/>
      <c r="AB14" s="42"/>
    </row>
    <row r="15" spans="9:33" ht="14.45" customHeight="1" x14ac:dyDescent="0.25">
      <c r="K15" s="545" t="s">
        <v>329</v>
      </c>
      <c r="L15" s="545"/>
      <c r="M15" s="545"/>
      <c r="N15" s="22"/>
      <c r="O15" s="22"/>
      <c r="P15" s="217"/>
      <c r="Q15" s="216"/>
      <c r="R15" s="217"/>
      <c r="S15" s="217"/>
      <c r="T15" s="217"/>
      <c r="U15" s="217"/>
      <c r="V15" s="217"/>
      <c r="W15" s="217"/>
      <c r="X15" s="217"/>
      <c r="Y15" s="217"/>
      <c r="Z15" s="217"/>
      <c r="AA15" s="217"/>
      <c r="AB15" s="217"/>
      <c r="AC15" s="22"/>
      <c r="AD15" s="22"/>
      <c r="AE15" s="22"/>
      <c r="AF15" s="22"/>
      <c r="AG15" s="22"/>
    </row>
    <row r="16" spans="9:33" ht="14.45" customHeight="1" x14ac:dyDescent="0.25">
      <c r="I16" s="22"/>
      <c r="J16" s="22"/>
      <c r="K16" s="545"/>
      <c r="L16" s="545"/>
      <c r="M16" s="545"/>
      <c r="N16" s="22"/>
      <c r="O16" s="22"/>
      <c r="P16" s="217"/>
      <c r="Q16" s="218"/>
      <c r="R16" s="217"/>
      <c r="S16" s="217"/>
      <c r="T16" s="219"/>
      <c r="U16" s="217"/>
      <c r="V16" s="217"/>
      <c r="W16" s="217"/>
      <c r="X16" s="217"/>
      <c r="Y16" s="217"/>
      <c r="Z16" s="217"/>
      <c r="AA16" s="217"/>
      <c r="AB16" s="217"/>
      <c r="AC16" s="22"/>
      <c r="AD16" s="22"/>
      <c r="AE16" s="22"/>
      <c r="AF16" s="22"/>
      <c r="AG16" s="22"/>
    </row>
    <row r="17" spans="9:33" ht="14.45" customHeight="1" x14ac:dyDescent="0.25">
      <c r="I17" s="22"/>
      <c r="J17" s="22"/>
      <c r="K17" s="22"/>
      <c r="L17" s="22"/>
      <c r="M17" s="22"/>
      <c r="N17" s="22"/>
      <c r="O17" s="22"/>
      <c r="P17" s="217"/>
      <c r="Q17" s="220"/>
      <c r="R17" s="217"/>
      <c r="S17" s="217"/>
      <c r="T17" s="217"/>
      <c r="U17" s="219"/>
      <c r="V17" s="217"/>
      <c r="W17" s="217"/>
      <c r="X17" s="217"/>
      <c r="Y17" s="217"/>
      <c r="Z17" s="217"/>
      <c r="AA17" s="217"/>
      <c r="AB17" s="217"/>
      <c r="AC17" s="22"/>
      <c r="AD17" s="22"/>
      <c r="AE17" s="22"/>
      <c r="AF17" s="22"/>
      <c r="AG17" s="22"/>
    </row>
    <row r="18" spans="9:33" ht="14.45" customHeight="1" x14ac:dyDescent="0.25">
      <c r="I18" s="546" t="s">
        <v>0</v>
      </c>
      <c r="J18" s="546"/>
      <c r="K18" s="546"/>
      <c r="L18" s="546"/>
      <c r="M18" s="546"/>
      <c r="N18" s="546"/>
      <c r="O18" s="546"/>
      <c r="P18" s="221"/>
      <c r="Q18" s="216"/>
      <c r="R18" s="221"/>
      <c r="S18" s="221"/>
      <c r="T18" s="221"/>
      <c r="U18" s="221"/>
      <c r="V18" s="221"/>
      <c r="W18" s="221"/>
      <c r="X18" s="219"/>
      <c r="Y18" s="221"/>
      <c r="Z18" s="221"/>
      <c r="AA18" s="221"/>
      <c r="AB18" s="221"/>
      <c r="AC18" s="23"/>
      <c r="AD18" s="23"/>
      <c r="AE18" s="23"/>
      <c r="AF18" s="23"/>
      <c r="AG18" s="23"/>
    </row>
    <row r="19" spans="9:33" ht="14.45" customHeight="1" x14ac:dyDescent="0.25">
      <c r="I19" s="546"/>
      <c r="J19" s="546"/>
      <c r="K19" s="546"/>
      <c r="L19" s="546"/>
      <c r="M19" s="546"/>
      <c r="N19" s="546"/>
      <c r="O19" s="546"/>
      <c r="P19" s="221"/>
      <c r="Q19" s="220"/>
      <c r="R19" s="221"/>
      <c r="S19" s="221"/>
      <c r="T19" s="221"/>
      <c r="U19" s="221"/>
      <c r="V19" s="221"/>
      <c r="W19" s="221"/>
      <c r="X19" s="221"/>
      <c r="Y19" s="221"/>
      <c r="Z19" s="219"/>
      <c r="AA19" s="221"/>
      <c r="AB19" s="221"/>
      <c r="AC19" s="23"/>
      <c r="AD19" s="23"/>
      <c r="AE19" s="23"/>
      <c r="AF19" s="23"/>
      <c r="AG19" s="23"/>
    </row>
    <row r="20" spans="9:33" ht="14.45" customHeight="1" x14ac:dyDescent="0.25">
      <c r="I20" s="546"/>
      <c r="J20" s="546"/>
      <c r="K20" s="546"/>
      <c r="L20" s="546"/>
      <c r="M20" s="546"/>
      <c r="N20" s="546"/>
      <c r="O20" s="546"/>
      <c r="P20" s="221"/>
      <c r="Q20" s="220"/>
      <c r="R20" s="221"/>
      <c r="S20" s="221"/>
      <c r="T20" s="221"/>
      <c r="U20" s="221"/>
      <c r="V20" s="221"/>
      <c r="W20" s="219"/>
      <c r="X20" s="221"/>
      <c r="Y20" s="221"/>
      <c r="Z20" s="221"/>
      <c r="AA20" s="221"/>
      <c r="AB20" s="221"/>
      <c r="AC20" s="23"/>
      <c r="AD20" s="23"/>
      <c r="AE20" s="23"/>
      <c r="AF20" s="23"/>
      <c r="AG20" s="23"/>
    </row>
    <row r="21" spans="9:33" ht="15" customHeight="1" x14ac:dyDescent="0.25">
      <c r="I21" s="546"/>
      <c r="J21" s="546"/>
      <c r="K21" s="546"/>
      <c r="L21" s="546"/>
      <c r="M21" s="546"/>
      <c r="N21" s="546"/>
      <c r="O21" s="546"/>
      <c r="P21" s="42"/>
      <c r="Q21" s="42"/>
      <c r="R21" s="42"/>
      <c r="S21" s="42"/>
      <c r="T21" s="42"/>
      <c r="U21" s="42"/>
      <c r="V21" s="42"/>
      <c r="W21" s="42"/>
      <c r="X21" s="42"/>
      <c r="Y21" s="42"/>
      <c r="Z21" s="42"/>
      <c r="AA21" s="42"/>
      <c r="AB21" s="42"/>
    </row>
  </sheetData>
  <mergeCells count="3">
    <mergeCell ref="K15:M16"/>
    <mergeCell ref="I18:O21"/>
    <mergeCell ref="P13:P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3EB7-9766-4ACB-A40C-B2A3BD1F56AF}">
  <sheetPr>
    <tabColor rgb="FF8CA7AF"/>
  </sheetPr>
  <dimension ref="A1:AI216"/>
  <sheetViews>
    <sheetView showGridLines="0" zoomScale="75" zoomScaleNormal="75" workbookViewId="0">
      <pane xSplit="9" ySplit="3" topLeftCell="J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48.42578125" customWidth="1"/>
    <col min="3" max="9" width="9.140625" hidden="1" customWidth="1"/>
    <col min="10" max="21" width="9.140625" style="235" customWidth="1"/>
    <col min="22" max="22" width="9.140625" style="235"/>
    <col min="23" max="23" width="8.85546875" style="235" customWidth="1"/>
    <col min="24" max="26" width="9.140625" style="235"/>
    <col min="27" max="27" width="11.140625" style="235" customWidth="1"/>
    <col min="28" max="29" width="11" style="235" customWidth="1"/>
    <col min="30" max="30" width="12" style="235" customWidth="1"/>
    <col min="31" max="31" width="10.28515625" style="235" customWidth="1"/>
    <col min="32" max="16384" width="9.140625" style="235"/>
  </cols>
  <sheetData>
    <row r="1" spans="1:35" s="28" customFormat="1" ht="5.0999999999999996" customHeight="1" x14ac:dyDescent="0.25">
      <c r="A1"/>
      <c r="B1"/>
      <c r="C1"/>
      <c r="D1"/>
      <c r="E1"/>
      <c r="F1"/>
      <c r="G1"/>
      <c r="H1"/>
      <c r="I1"/>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row>
    <row r="2" spans="1:35" ht="36" x14ac:dyDescent="0.25">
      <c r="B2" s="172" t="s">
        <v>185</v>
      </c>
      <c r="C2" s="31" t="s">
        <v>186</v>
      </c>
      <c r="D2" s="31"/>
      <c r="E2" s="31"/>
      <c r="F2" s="31"/>
      <c r="G2" s="31"/>
      <c r="H2" s="29"/>
      <c r="I2" s="29"/>
      <c r="J2" s="360"/>
      <c r="K2" s="359"/>
      <c r="Q2" s="266"/>
    </row>
    <row r="3" spans="1:35" x14ac:dyDescent="0.25">
      <c r="B3" s="178" t="s">
        <v>187</v>
      </c>
      <c r="C3" s="61">
        <v>2001</v>
      </c>
      <c r="D3" s="61">
        <v>2002</v>
      </c>
      <c r="E3" s="61">
        <v>2003</v>
      </c>
      <c r="F3" s="61">
        <v>2004</v>
      </c>
      <c r="G3" s="61">
        <v>2005</v>
      </c>
      <c r="H3" s="61">
        <v>2006</v>
      </c>
      <c r="I3" s="61">
        <v>2007</v>
      </c>
      <c r="J3" s="240">
        <v>2008</v>
      </c>
      <c r="K3" s="240">
        <v>2009</v>
      </c>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row>
    <row r="4" spans="1:35" x14ac:dyDescent="0.25">
      <c r="B4" s="34" t="s">
        <v>64</v>
      </c>
      <c r="C4" s="142" t="s">
        <v>23</v>
      </c>
      <c r="D4" s="142" t="s">
        <v>23</v>
      </c>
      <c r="E4" s="142" t="s">
        <v>23</v>
      </c>
      <c r="F4" s="142" t="s">
        <v>23</v>
      </c>
      <c r="G4" s="142" t="s">
        <v>23</v>
      </c>
      <c r="H4" s="142" t="s">
        <v>23</v>
      </c>
      <c r="I4" s="142" t="s">
        <v>23</v>
      </c>
      <c r="J4" s="276">
        <v>4400</v>
      </c>
      <c r="K4" s="276">
        <v>5491</v>
      </c>
      <c r="L4" s="276">
        <v>6437.3249999999998</v>
      </c>
      <c r="M4" s="276">
        <v>7157.3249999999998</v>
      </c>
      <c r="N4" s="276">
        <f t="shared" ref="N4:S4" si="0">N5+N9+N12</f>
        <v>7557.5749999999998</v>
      </c>
      <c r="O4" s="276">
        <f t="shared" si="0"/>
        <v>7982.8</v>
      </c>
      <c r="P4" s="276">
        <f t="shared" si="0"/>
        <v>8067.7</v>
      </c>
      <c r="Q4" s="276">
        <f t="shared" si="0"/>
        <v>9199</v>
      </c>
      <c r="R4" s="276">
        <f t="shared" si="0"/>
        <v>9969</v>
      </c>
      <c r="S4" s="276">
        <f t="shared" si="0"/>
        <v>10531</v>
      </c>
      <c r="T4" s="276">
        <v>11155.880000000001</v>
      </c>
      <c r="U4" s="276">
        <v>10666.87</v>
      </c>
      <c r="V4" s="276">
        <v>11154.735000000001</v>
      </c>
      <c r="W4" s="276">
        <v>11845.142</v>
      </c>
      <c r="X4" s="276">
        <f>AD4</f>
        <v>12136.021999999997</v>
      </c>
      <c r="Y4" s="276"/>
      <c r="AA4" s="276">
        <v>11891.341999999999</v>
      </c>
      <c r="AB4" s="276">
        <v>11631.621999999999</v>
      </c>
      <c r="AC4" s="276">
        <v>11906.521999999997</v>
      </c>
      <c r="AD4" s="276">
        <v>12136.021999999997</v>
      </c>
      <c r="AE4" s="276">
        <v>12161.576999999999</v>
      </c>
      <c r="AF4" s="276">
        <v>12279.757</v>
      </c>
      <c r="AG4" s="276"/>
      <c r="AH4" s="276"/>
    </row>
    <row r="5" spans="1:35" x14ac:dyDescent="0.25">
      <c r="B5" s="210" t="s">
        <v>59</v>
      </c>
      <c r="C5" s="142"/>
      <c r="D5" s="142"/>
      <c r="E5" s="142"/>
      <c r="F5" s="142"/>
      <c r="G5" s="142"/>
      <c r="H5" s="142"/>
      <c r="I5" s="142"/>
      <c r="J5" s="276">
        <f>SUM(J6:J8)</f>
        <v>2477</v>
      </c>
      <c r="K5" s="276">
        <f t="shared" ref="K5:U5" si="1">SUM(K6:K8)</f>
        <v>2853</v>
      </c>
      <c r="L5" s="276">
        <f t="shared" si="1"/>
        <v>3200</v>
      </c>
      <c r="M5" s="276">
        <f t="shared" si="1"/>
        <v>3652</v>
      </c>
      <c r="N5" s="276">
        <f t="shared" si="1"/>
        <v>3837</v>
      </c>
      <c r="O5" s="276">
        <f t="shared" si="1"/>
        <v>4232</v>
      </c>
      <c r="P5" s="276">
        <f t="shared" si="1"/>
        <v>4179</v>
      </c>
      <c r="Q5" s="276">
        <f t="shared" si="1"/>
        <v>4912</v>
      </c>
      <c r="R5" s="276">
        <f t="shared" si="1"/>
        <v>4934</v>
      </c>
      <c r="S5" s="276">
        <f t="shared" si="1"/>
        <v>5005.5</v>
      </c>
      <c r="T5" s="276">
        <f t="shared" si="1"/>
        <v>5217.08</v>
      </c>
      <c r="U5" s="276">
        <f t="shared" si="1"/>
        <v>4346.47</v>
      </c>
      <c r="V5" s="276">
        <f>SUM(V6:V8)</f>
        <v>4713.835</v>
      </c>
      <c r="W5" s="276">
        <f t="shared" ref="W5" si="2">SUM(W6:W8)</f>
        <v>5174.6750000000002</v>
      </c>
      <c r="X5" s="276">
        <f>AD5</f>
        <v>5050.3549999999996</v>
      </c>
      <c r="Y5" s="276"/>
      <c r="AA5" s="276">
        <f t="shared" ref="AA5:AC5" si="3">SUM(AA6:AA8)</f>
        <v>5220.875</v>
      </c>
      <c r="AB5" s="276">
        <f t="shared" si="3"/>
        <v>4961.1549999999997</v>
      </c>
      <c r="AC5" s="276">
        <f t="shared" si="3"/>
        <v>4916.8549999999996</v>
      </c>
      <c r="AD5" s="276">
        <f>SUM(AD6:AD8)</f>
        <v>5050.3549999999996</v>
      </c>
      <c r="AE5" s="276">
        <f>SUM(AE6:AE8)</f>
        <v>5078.8549999999996</v>
      </c>
      <c r="AF5" s="276">
        <f>SUM(AF6:AF8)</f>
        <v>5197.0349999999999</v>
      </c>
      <c r="AG5" s="276"/>
      <c r="AH5" s="276"/>
    </row>
    <row r="6" spans="1:35" x14ac:dyDescent="0.25">
      <c r="B6" s="114" t="s">
        <v>69</v>
      </c>
      <c r="C6" s="116">
        <v>0</v>
      </c>
      <c r="D6" s="116">
        <v>0</v>
      </c>
      <c r="E6" s="116">
        <v>0</v>
      </c>
      <c r="F6" s="116">
        <v>0</v>
      </c>
      <c r="G6" s="116">
        <v>0</v>
      </c>
      <c r="H6" s="116">
        <v>0</v>
      </c>
      <c r="I6" s="116">
        <v>0</v>
      </c>
      <c r="J6" s="364">
        <v>553</v>
      </c>
      <c r="K6" s="364">
        <v>595</v>
      </c>
      <c r="L6" s="364">
        <v>599</v>
      </c>
      <c r="M6" s="364">
        <v>613</v>
      </c>
      <c r="N6" s="364">
        <v>615</v>
      </c>
      <c r="O6" s="365">
        <v>619</v>
      </c>
      <c r="P6" s="365">
        <f>624-2</f>
        <v>622</v>
      </c>
      <c r="Q6" s="365">
        <f>1247-2</f>
        <v>1245</v>
      </c>
      <c r="R6" s="365">
        <v>1249</v>
      </c>
      <c r="S6" s="365">
        <v>1249</v>
      </c>
      <c r="T6" s="365">
        <v>1304.07</v>
      </c>
      <c r="U6" s="365">
        <v>1159.97</v>
      </c>
      <c r="V6" s="365">
        <v>1223.97</v>
      </c>
      <c r="W6" s="365">
        <v>1137.67</v>
      </c>
      <c r="X6" s="365">
        <f>AD6</f>
        <v>1155.57</v>
      </c>
      <c r="Y6" s="365"/>
      <c r="AA6" s="365">
        <v>1137.67</v>
      </c>
      <c r="AB6" s="365">
        <v>1137.67</v>
      </c>
      <c r="AC6" s="365">
        <v>1137.67</v>
      </c>
      <c r="AD6" s="365">
        <v>1155.57</v>
      </c>
      <c r="AE6" s="365">
        <v>1155.57</v>
      </c>
      <c r="AF6" s="365">
        <v>1177.17</v>
      </c>
      <c r="AG6" s="365"/>
      <c r="AH6" s="365"/>
    </row>
    <row r="7" spans="1:35" x14ac:dyDescent="0.25">
      <c r="B7" s="114" t="s">
        <v>68</v>
      </c>
      <c r="C7" s="116">
        <v>0</v>
      </c>
      <c r="D7" s="116">
        <v>0</v>
      </c>
      <c r="E7" s="116">
        <v>0</v>
      </c>
      <c r="F7" s="116">
        <v>0</v>
      </c>
      <c r="G7" s="116">
        <v>0</v>
      </c>
      <c r="H7" s="116">
        <v>0</v>
      </c>
      <c r="I7" s="116">
        <v>0</v>
      </c>
      <c r="J7" s="364">
        <v>1692</v>
      </c>
      <c r="K7" s="364">
        <v>1861</v>
      </c>
      <c r="L7" s="364">
        <v>2050</v>
      </c>
      <c r="M7" s="364">
        <v>2201</v>
      </c>
      <c r="N7" s="364">
        <v>2310</v>
      </c>
      <c r="O7" s="365">
        <v>2310</v>
      </c>
      <c r="P7" s="365">
        <v>2194</v>
      </c>
      <c r="Q7" s="365">
        <v>2194</v>
      </c>
      <c r="R7" s="365">
        <v>2194</v>
      </c>
      <c r="S7" s="365">
        <v>2244</v>
      </c>
      <c r="T7" s="365">
        <v>2311.52</v>
      </c>
      <c r="U7" s="365">
        <v>1974.2</v>
      </c>
      <c r="V7" s="365">
        <v>2137.3649999999998</v>
      </c>
      <c r="W7" s="365">
        <v>2193.605</v>
      </c>
      <c r="X7" s="365">
        <f t="shared" ref="X7:X13" si="4">AD7</f>
        <v>2157.585</v>
      </c>
      <c r="Y7" s="365"/>
      <c r="AA7" s="365">
        <v>2218.8049999999998</v>
      </c>
      <c r="AB7" s="365">
        <v>2057.9850000000001</v>
      </c>
      <c r="AC7" s="365">
        <v>2057.9850000000001</v>
      </c>
      <c r="AD7" s="365">
        <v>2157.585</v>
      </c>
      <c r="AE7" s="365">
        <v>2157.585</v>
      </c>
      <c r="AF7" s="365">
        <v>2202.3850000000002</v>
      </c>
      <c r="AG7" s="365"/>
      <c r="AH7" s="365"/>
    </row>
    <row r="8" spans="1:35" x14ac:dyDescent="0.25">
      <c r="B8" s="114" t="s">
        <v>188</v>
      </c>
      <c r="C8" s="80">
        <v>0</v>
      </c>
      <c r="D8" s="80">
        <v>0</v>
      </c>
      <c r="E8" s="80">
        <v>0</v>
      </c>
      <c r="F8" s="80">
        <v>0</v>
      </c>
      <c r="G8" s="80">
        <v>0</v>
      </c>
      <c r="H8" s="80">
        <v>0</v>
      </c>
      <c r="I8" s="80">
        <v>0</v>
      </c>
      <c r="J8" s="365">
        <f>47+185</f>
        <v>232</v>
      </c>
      <c r="K8" s="365">
        <f>220+120+57</f>
        <v>397</v>
      </c>
      <c r="L8" s="365">
        <f>341+120+90</f>
        <v>551</v>
      </c>
      <c r="M8" s="365">
        <f>363+190+285</f>
        <v>838</v>
      </c>
      <c r="N8" s="365">
        <f>411+190+350-39</f>
        <v>912</v>
      </c>
      <c r="O8" s="365">
        <f>462+370+521-50</f>
        <v>1303</v>
      </c>
      <c r="P8" s="365">
        <v>1363</v>
      </c>
      <c r="Q8" s="365">
        <f>1473</f>
        <v>1473</v>
      </c>
      <c r="R8" s="365">
        <v>1491</v>
      </c>
      <c r="S8" s="365">
        <v>1512.5</v>
      </c>
      <c r="T8" s="365">
        <v>1601.49</v>
      </c>
      <c r="U8" s="365">
        <v>1212.3</v>
      </c>
      <c r="V8" s="365">
        <v>1352.5</v>
      </c>
      <c r="W8" s="365">
        <v>1843.3999999999999</v>
      </c>
      <c r="X8" s="365">
        <f t="shared" si="4"/>
        <v>1737.1999999999998</v>
      </c>
      <c r="Y8" s="365"/>
      <c r="AA8" s="365">
        <v>1864.3999999999999</v>
      </c>
      <c r="AB8" s="365">
        <v>1765.4999999999998</v>
      </c>
      <c r="AC8" s="365">
        <v>1721.1999999999998</v>
      </c>
      <c r="AD8" s="365">
        <v>1737.1999999999998</v>
      </c>
      <c r="AE8" s="365">
        <v>1765.6999999999998</v>
      </c>
      <c r="AF8" s="365">
        <v>1817.4799999999998</v>
      </c>
      <c r="AG8" s="365"/>
      <c r="AH8" s="365"/>
    </row>
    <row r="9" spans="1:35" x14ac:dyDescent="0.25">
      <c r="B9" s="210" t="s">
        <v>6</v>
      </c>
      <c r="C9" s="142"/>
      <c r="D9" s="142"/>
      <c r="E9" s="142"/>
      <c r="F9" s="142"/>
      <c r="G9" s="142"/>
      <c r="H9" s="142"/>
      <c r="I9" s="142"/>
      <c r="J9" s="276">
        <f>SUM(J10:J11)</f>
        <v>1923</v>
      </c>
      <c r="K9" s="276">
        <f t="shared" ref="K9:U9" si="5">SUM(K10:K11)</f>
        <v>2623.5250000000005</v>
      </c>
      <c r="L9" s="276">
        <f t="shared" si="5"/>
        <v>3223.5249999999996</v>
      </c>
      <c r="M9" s="276">
        <f t="shared" si="5"/>
        <v>3421.5249999999996</v>
      </c>
      <c r="N9" s="276">
        <f t="shared" si="5"/>
        <v>3636.7749999999996</v>
      </c>
      <c r="O9" s="276">
        <f t="shared" si="5"/>
        <v>3667</v>
      </c>
      <c r="P9" s="276">
        <f t="shared" si="5"/>
        <v>3804.9</v>
      </c>
      <c r="Q9" s="276">
        <f t="shared" si="5"/>
        <v>4203</v>
      </c>
      <c r="R9" s="276">
        <f t="shared" si="5"/>
        <v>4831</v>
      </c>
      <c r="S9" s="276">
        <f t="shared" si="5"/>
        <v>5194.5</v>
      </c>
      <c r="T9" s="276">
        <f t="shared" si="5"/>
        <v>5471.6</v>
      </c>
      <c r="U9" s="276">
        <f t="shared" si="5"/>
        <v>5853.2</v>
      </c>
      <c r="V9" s="276">
        <f>SUM(V10:V11)</f>
        <v>6005.2</v>
      </c>
      <c r="W9" s="276">
        <f t="shared" ref="W9" si="6">SUM(W10:W11)</f>
        <v>6079.2669999999998</v>
      </c>
      <c r="X9" s="276">
        <f t="shared" si="4"/>
        <v>6175.2669999999998</v>
      </c>
      <c r="Y9" s="276"/>
      <c r="AA9" s="276">
        <f t="shared" ref="AA9:AC9" si="7">SUM(AA10:AA11)</f>
        <v>6079.2669999999998</v>
      </c>
      <c r="AB9" s="276">
        <f t="shared" si="7"/>
        <v>6079.2669999999998</v>
      </c>
      <c r="AC9" s="276">
        <f t="shared" si="7"/>
        <v>6079.2669999999998</v>
      </c>
      <c r="AD9" s="276">
        <f>SUM(AD10:AD11)</f>
        <v>6175.2669999999998</v>
      </c>
      <c r="AE9" s="276">
        <f>SUM(AE10:AE11)</f>
        <v>6172.3220000000001</v>
      </c>
      <c r="AF9" s="276">
        <f>SUM(AF10:AF11)</f>
        <v>6172.3220000000001</v>
      </c>
      <c r="AG9" s="276"/>
      <c r="AH9" s="276"/>
    </row>
    <row r="10" spans="1:35" x14ac:dyDescent="0.25">
      <c r="B10" s="114" t="s">
        <v>71</v>
      </c>
      <c r="C10" s="116">
        <v>0</v>
      </c>
      <c r="D10" s="116">
        <v>0</v>
      </c>
      <c r="E10" s="116">
        <v>0</v>
      </c>
      <c r="F10" s="116">
        <v>0</v>
      </c>
      <c r="G10" s="116">
        <v>0</v>
      </c>
      <c r="H10" s="116">
        <v>0</v>
      </c>
      <c r="I10" s="116">
        <v>0</v>
      </c>
      <c r="J10" s="365">
        <v>1923</v>
      </c>
      <c r="K10" s="365">
        <v>2623.5250000000005</v>
      </c>
      <c r="L10" s="365">
        <v>3223.5249999999996</v>
      </c>
      <c r="M10" s="365">
        <v>3421.5249999999996</v>
      </c>
      <c r="N10" s="365">
        <v>3636.7749999999996</v>
      </c>
      <c r="O10" s="365">
        <f>3667-30</f>
        <v>3637</v>
      </c>
      <c r="P10" s="365">
        <v>3774.9</v>
      </c>
      <c r="Q10" s="365">
        <f>4203-30</f>
        <v>4173</v>
      </c>
      <c r="R10" s="365">
        <v>4601</v>
      </c>
      <c r="S10" s="365">
        <v>4965</v>
      </c>
      <c r="T10" s="365">
        <v>5242.1000000000004</v>
      </c>
      <c r="U10" s="365">
        <v>5623.7</v>
      </c>
      <c r="V10" s="365">
        <v>5737.9</v>
      </c>
      <c r="W10" s="365">
        <v>5749.9669999999996</v>
      </c>
      <c r="X10" s="365">
        <f t="shared" si="4"/>
        <v>5749.9669999999996</v>
      </c>
      <c r="Y10" s="365"/>
      <c r="AA10" s="365">
        <v>5749.9669999999996</v>
      </c>
      <c r="AB10" s="365">
        <v>5749.9669999999996</v>
      </c>
      <c r="AC10" s="365">
        <v>5749.9669999999996</v>
      </c>
      <c r="AD10" s="365">
        <v>5749.9669999999996</v>
      </c>
      <c r="AE10" s="365">
        <v>5747.0619999999999</v>
      </c>
      <c r="AF10" s="365">
        <v>5747.0619999999999</v>
      </c>
      <c r="AG10" s="365"/>
      <c r="AH10" s="365"/>
    </row>
    <row r="11" spans="1:35" x14ac:dyDescent="0.25">
      <c r="B11" s="114" t="s">
        <v>189</v>
      </c>
      <c r="J11" s="364" t="s">
        <v>23</v>
      </c>
      <c r="K11" s="364" t="s">
        <v>23</v>
      </c>
      <c r="L11" s="364" t="s">
        <v>23</v>
      </c>
      <c r="M11" s="364" t="s">
        <v>23</v>
      </c>
      <c r="N11" s="364" t="s">
        <v>23</v>
      </c>
      <c r="O11" s="364">
        <v>30</v>
      </c>
      <c r="P11" s="364">
        <v>30</v>
      </c>
      <c r="Q11" s="364">
        <v>30</v>
      </c>
      <c r="R11" s="365">
        <v>230</v>
      </c>
      <c r="S11" s="365">
        <f>29+200.5</f>
        <v>229.5</v>
      </c>
      <c r="T11" s="365">
        <v>229.5</v>
      </c>
      <c r="U11" s="365">
        <v>229.5</v>
      </c>
      <c r="V11" s="365">
        <v>267.3</v>
      </c>
      <c r="W11" s="365">
        <v>329.3</v>
      </c>
      <c r="X11" s="365">
        <f t="shared" si="4"/>
        <v>425.3</v>
      </c>
      <c r="Y11" s="365"/>
      <c r="AA11" s="365">
        <v>329.3</v>
      </c>
      <c r="AB11" s="365">
        <v>329.3</v>
      </c>
      <c r="AC11" s="365">
        <v>329.3</v>
      </c>
      <c r="AD11" s="365">
        <v>425.3</v>
      </c>
      <c r="AE11" s="365">
        <v>425.26</v>
      </c>
      <c r="AF11" s="365">
        <v>425.26</v>
      </c>
      <c r="AG11" s="365"/>
      <c r="AH11" s="365"/>
    </row>
    <row r="12" spans="1:35" x14ac:dyDescent="0.25">
      <c r="B12" s="210" t="s">
        <v>291</v>
      </c>
      <c r="C12" s="142">
        <v>0</v>
      </c>
      <c r="D12" s="142">
        <v>0</v>
      </c>
      <c r="E12" s="142">
        <v>0</v>
      </c>
      <c r="F12" s="142">
        <v>0</v>
      </c>
      <c r="G12" s="142">
        <v>0</v>
      </c>
      <c r="H12" s="142">
        <v>0</v>
      </c>
      <c r="I12" s="142">
        <v>0</v>
      </c>
      <c r="J12" s="276">
        <f>J13</f>
        <v>0</v>
      </c>
      <c r="K12" s="276">
        <f t="shared" ref="K12:U12" si="8">K13</f>
        <v>13.8</v>
      </c>
      <c r="L12" s="276">
        <f t="shared" si="8"/>
        <v>13.8</v>
      </c>
      <c r="M12" s="276">
        <f t="shared" si="8"/>
        <v>83.8</v>
      </c>
      <c r="N12" s="276">
        <f t="shared" si="8"/>
        <v>83.8</v>
      </c>
      <c r="O12" s="276">
        <f t="shared" si="8"/>
        <v>83.8</v>
      </c>
      <c r="P12" s="276">
        <f t="shared" si="8"/>
        <v>83.8</v>
      </c>
      <c r="Q12" s="276">
        <f t="shared" si="8"/>
        <v>84</v>
      </c>
      <c r="R12" s="276">
        <f t="shared" si="8"/>
        <v>204</v>
      </c>
      <c r="S12" s="276">
        <f t="shared" si="8"/>
        <v>331</v>
      </c>
      <c r="T12" s="276">
        <f t="shared" si="8"/>
        <v>467.2</v>
      </c>
      <c r="U12" s="276">
        <f t="shared" si="8"/>
        <v>467.2</v>
      </c>
      <c r="V12" s="276">
        <f>V13</f>
        <v>435.7</v>
      </c>
      <c r="W12" s="276">
        <f t="shared" ref="W12" si="9">W13</f>
        <v>591.20000000000005</v>
      </c>
      <c r="X12" s="276">
        <f t="shared" si="4"/>
        <v>910.4</v>
      </c>
      <c r="Y12" s="276"/>
      <c r="AA12" s="276">
        <f t="shared" ref="AA12:AF12" si="10">AA13</f>
        <v>591.20000000000005</v>
      </c>
      <c r="AB12" s="276">
        <f>AB13</f>
        <v>591.20000000000005</v>
      </c>
      <c r="AC12" s="276">
        <f t="shared" si="10"/>
        <v>910.4</v>
      </c>
      <c r="AD12" s="276">
        <f t="shared" si="10"/>
        <v>910.4</v>
      </c>
      <c r="AE12" s="276">
        <f t="shared" si="10"/>
        <v>910.4</v>
      </c>
      <c r="AF12" s="276">
        <f t="shared" si="10"/>
        <v>910.4</v>
      </c>
      <c r="AG12" s="276"/>
      <c r="AH12" s="276"/>
    </row>
    <row r="13" spans="1:35" x14ac:dyDescent="0.25">
      <c r="B13" s="113" t="s">
        <v>57</v>
      </c>
      <c r="C13" s="80">
        <v>0</v>
      </c>
      <c r="D13" s="80">
        <v>0</v>
      </c>
      <c r="E13" s="80">
        <v>0</v>
      </c>
      <c r="F13" s="80">
        <v>0</v>
      </c>
      <c r="G13" s="80">
        <v>0</v>
      </c>
      <c r="H13" s="80">
        <v>0</v>
      </c>
      <c r="I13" s="80">
        <v>0</v>
      </c>
      <c r="J13" s="365">
        <v>0</v>
      </c>
      <c r="K13" s="365">
        <v>13.8</v>
      </c>
      <c r="L13" s="365">
        <v>13.8</v>
      </c>
      <c r="M13" s="365">
        <v>83.8</v>
      </c>
      <c r="N13" s="365">
        <v>83.8</v>
      </c>
      <c r="O13" s="365">
        <v>83.8</v>
      </c>
      <c r="P13" s="365">
        <v>83.8</v>
      </c>
      <c r="Q13" s="365">
        <v>84</v>
      </c>
      <c r="R13" s="365">
        <v>204</v>
      </c>
      <c r="S13" s="365">
        <v>331</v>
      </c>
      <c r="T13" s="365">
        <v>467.2</v>
      </c>
      <c r="U13" s="365">
        <v>467.2</v>
      </c>
      <c r="V13" s="365">
        <v>435.7</v>
      </c>
      <c r="W13" s="365">
        <v>591.20000000000005</v>
      </c>
      <c r="X13" s="365">
        <f t="shared" si="4"/>
        <v>910.4</v>
      </c>
      <c r="Y13" s="365"/>
      <c r="AA13" s="365">
        <v>591.20000000000005</v>
      </c>
      <c r="AB13" s="365">
        <v>591.20000000000005</v>
      </c>
      <c r="AC13" s="365">
        <v>910.4</v>
      </c>
      <c r="AD13" s="365">
        <v>910.4</v>
      </c>
      <c r="AE13" s="365">
        <v>910.4</v>
      </c>
      <c r="AF13" s="365">
        <v>910.4</v>
      </c>
      <c r="AG13" s="365"/>
      <c r="AH13" s="365"/>
    </row>
    <row r="14" spans="1:35" x14ac:dyDescent="0.25">
      <c r="B14" s="113"/>
      <c r="C14" s="80"/>
      <c r="D14" s="80"/>
      <c r="E14" s="80"/>
      <c r="F14" s="80"/>
      <c r="G14" s="80"/>
      <c r="H14" s="80"/>
      <c r="I14" s="80"/>
      <c r="J14" s="365"/>
      <c r="K14" s="365"/>
      <c r="L14" s="365"/>
      <c r="M14" s="365"/>
      <c r="N14" s="365"/>
      <c r="O14" s="365"/>
      <c r="P14" s="365"/>
      <c r="Q14" s="365"/>
      <c r="R14" s="365"/>
      <c r="S14" s="365"/>
      <c r="T14" s="365"/>
      <c r="U14" s="365"/>
      <c r="V14" s="365"/>
      <c r="W14" s="365"/>
      <c r="X14" s="365"/>
      <c r="Y14" s="365"/>
      <c r="AA14" s="365"/>
      <c r="AB14" s="365"/>
      <c r="AC14" s="365"/>
      <c r="AE14" s="365"/>
      <c r="AF14" s="365"/>
      <c r="AG14" s="365"/>
    </row>
    <row r="15" spans="1:35" x14ac:dyDescent="0.25">
      <c r="B15" s="50" t="s">
        <v>65</v>
      </c>
      <c r="C15" s="142">
        <v>0</v>
      </c>
      <c r="D15" s="142">
        <v>0</v>
      </c>
      <c r="E15" s="142">
        <v>0</v>
      </c>
      <c r="F15" s="142">
        <v>0</v>
      </c>
      <c r="G15" s="142">
        <v>0</v>
      </c>
      <c r="H15" s="142">
        <v>0</v>
      </c>
      <c r="I15" s="142">
        <v>0</v>
      </c>
      <c r="J15" s="464">
        <v>0</v>
      </c>
      <c r="K15" s="464">
        <v>0</v>
      </c>
      <c r="L15" s="464">
        <v>0</v>
      </c>
      <c r="M15" s="464">
        <v>0</v>
      </c>
      <c r="N15" s="464">
        <v>39</v>
      </c>
      <c r="O15" s="464">
        <v>50.38</v>
      </c>
      <c r="P15" s="464">
        <v>82.38</v>
      </c>
      <c r="Q15" s="464">
        <v>82</v>
      </c>
      <c r="R15" s="464">
        <v>82</v>
      </c>
      <c r="S15" s="464">
        <v>145</v>
      </c>
      <c r="T15" s="464">
        <v>145.19</v>
      </c>
      <c r="U15" s="464">
        <v>145.19</v>
      </c>
      <c r="V15" s="464">
        <v>345.19</v>
      </c>
      <c r="W15" s="464">
        <v>644.83999999999992</v>
      </c>
      <c r="X15" s="464">
        <f>AD15</f>
        <v>1673.855861</v>
      </c>
      <c r="Y15" s="464"/>
      <c r="AA15" s="464">
        <v>1049.0985329999999</v>
      </c>
      <c r="AB15" s="464">
        <v>1218.943004</v>
      </c>
      <c r="AC15" s="464">
        <v>1473.536566</v>
      </c>
      <c r="AD15" s="464">
        <v>1673.855861</v>
      </c>
      <c r="AE15" s="464">
        <v>1725.6053149999998</v>
      </c>
      <c r="AF15" s="464">
        <v>2049.762667</v>
      </c>
      <c r="AG15" s="464"/>
      <c r="AH15" s="464"/>
    </row>
    <row r="16" spans="1:35" x14ac:dyDescent="0.25">
      <c r="B16" s="111" t="s">
        <v>59</v>
      </c>
      <c r="C16" s="116" t="s">
        <v>23</v>
      </c>
      <c r="D16" s="116" t="s">
        <v>23</v>
      </c>
      <c r="E16" s="116" t="s">
        <v>23</v>
      </c>
      <c r="F16" s="116" t="s">
        <v>23</v>
      </c>
      <c r="G16" s="116" t="s">
        <v>23</v>
      </c>
      <c r="H16" s="116" t="s">
        <v>23</v>
      </c>
      <c r="I16" s="116" t="s">
        <v>23</v>
      </c>
      <c r="J16" s="464">
        <v>0</v>
      </c>
      <c r="K16" s="464">
        <v>0</v>
      </c>
      <c r="L16" s="464">
        <v>0</v>
      </c>
      <c r="M16" s="464">
        <v>0</v>
      </c>
      <c r="N16" s="464">
        <v>39</v>
      </c>
      <c r="O16" s="464">
        <v>50</v>
      </c>
      <c r="P16" s="464">
        <v>52</v>
      </c>
      <c r="Q16" s="464">
        <v>52</v>
      </c>
      <c r="R16" s="464">
        <v>52</v>
      </c>
      <c r="S16" s="464">
        <v>55</v>
      </c>
      <c r="T16" s="464">
        <v>55</v>
      </c>
      <c r="U16" s="464">
        <v>55</v>
      </c>
      <c r="V16" s="464">
        <v>54.88</v>
      </c>
      <c r="W16" s="464">
        <v>54.88</v>
      </c>
      <c r="X16" s="464">
        <f t="shared" ref="X16:X18" si="11">AD16</f>
        <v>227.47853999999998</v>
      </c>
      <c r="Y16" s="464"/>
      <c r="AA16" s="464">
        <v>55.516750000000002</v>
      </c>
      <c r="AB16" s="464">
        <v>142.78849200000002</v>
      </c>
      <c r="AC16" s="464">
        <v>152.53396600000002</v>
      </c>
      <c r="AD16" s="464">
        <v>227.47853999999998</v>
      </c>
      <c r="AE16" s="464">
        <v>252.63239499999997</v>
      </c>
      <c r="AF16" s="464">
        <v>460.44939300000004</v>
      </c>
      <c r="AG16" s="464"/>
      <c r="AH16" s="464"/>
    </row>
    <row r="17" spans="2:34" x14ac:dyDescent="0.25">
      <c r="B17" s="111" t="s">
        <v>6</v>
      </c>
      <c r="C17" s="116" t="s">
        <v>23</v>
      </c>
      <c r="D17" s="116" t="s">
        <v>23</v>
      </c>
      <c r="E17" s="116" t="s">
        <v>23</v>
      </c>
      <c r="F17" s="116" t="s">
        <v>23</v>
      </c>
      <c r="G17" s="116" t="s">
        <v>23</v>
      </c>
      <c r="H17" s="116" t="s">
        <v>23</v>
      </c>
      <c r="I17" s="116" t="s">
        <v>23</v>
      </c>
      <c r="J17" s="464">
        <v>0</v>
      </c>
      <c r="K17" s="464">
        <v>0</v>
      </c>
      <c r="L17" s="464">
        <v>0</v>
      </c>
      <c r="M17" s="464">
        <v>0</v>
      </c>
      <c r="N17" s="464">
        <v>0</v>
      </c>
      <c r="O17" s="464">
        <v>0</v>
      </c>
      <c r="P17" s="464">
        <v>30</v>
      </c>
      <c r="Q17" s="464">
        <v>30</v>
      </c>
      <c r="R17" s="464">
        <v>30</v>
      </c>
      <c r="S17" s="464">
        <v>90</v>
      </c>
      <c r="T17" s="464">
        <v>90</v>
      </c>
      <c r="U17" s="464">
        <v>90</v>
      </c>
      <c r="V17" s="464">
        <v>290.31</v>
      </c>
      <c r="W17" s="464">
        <v>358.45</v>
      </c>
      <c r="X17" s="464">
        <f t="shared" si="11"/>
        <v>474.90999999999997</v>
      </c>
      <c r="Y17" s="464"/>
      <c r="AA17" s="464">
        <v>361.11</v>
      </c>
      <c r="AB17" s="464">
        <v>373.49</v>
      </c>
      <c r="AC17" s="464">
        <v>395.72</v>
      </c>
      <c r="AD17" s="464">
        <v>474.90999999999997</v>
      </c>
      <c r="AE17" s="464">
        <v>474.90999999999997</v>
      </c>
      <c r="AF17" s="464">
        <v>532.54999999999995</v>
      </c>
      <c r="AG17" s="464"/>
      <c r="AH17" s="464"/>
    </row>
    <row r="18" spans="2:34" x14ac:dyDescent="0.25">
      <c r="B18" s="111" t="s">
        <v>291</v>
      </c>
      <c r="C18" s="116"/>
      <c r="D18" s="116"/>
      <c r="E18" s="116"/>
      <c r="F18" s="116"/>
      <c r="G18" s="116"/>
      <c r="H18" s="116"/>
      <c r="I18" s="116"/>
      <c r="J18" s="464">
        <f t="shared" ref="J18:O18" si="12">J19</f>
        <v>0</v>
      </c>
      <c r="K18" s="464">
        <f t="shared" si="12"/>
        <v>0</v>
      </c>
      <c r="L18" s="464">
        <f t="shared" si="12"/>
        <v>0</v>
      </c>
      <c r="M18" s="464">
        <f t="shared" si="12"/>
        <v>0</v>
      </c>
      <c r="N18" s="464">
        <f t="shared" si="12"/>
        <v>0</v>
      </c>
      <c r="O18" s="464">
        <f t="shared" si="12"/>
        <v>0</v>
      </c>
      <c r="P18" s="464">
        <f t="shared" ref="P18:W18" si="13">P19</f>
        <v>0</v>
      </c>
      <c r="Q18" s="464">
        <f t="shared" si="13"/>
        <v>0</v>
      </c>
      <c r="R18" s="464">
        <f t="shared" si="13"/>
        <v>0</v>
      </c>
      <c r="S18" s="464">
        <f t="shared" si="13"/>
        <v>0</v>
      </c>
      <c r="T18" s="464">
        <f t="shared" si="13"/>
        <v>0</v>
      </c>
      <c r="U18" s="464">
        <f t="shared" si="13"/>
        <v>0</v>
      </c>
      <c r="V18" s="464">
        <f t="shared" si="13"/>
        <v>0</v>
      </c>
      <c r="W18" s="464">
        <f t="shared" si="13"/>
        <v>231.51</v>
      </c>
      <c r="X18" s="464">
        <f t="shared" si="11"/>
        <v>971.46732100000008</v>
      </c>
      <c r="Y18" s="464"/>
      <c r="Z18" s="364"/>
      <c r="AA18" s="464">
        <f t="shared" ref="AA18:AF18" si="14">AA19</f>
        <v>632.47178299999996</v>
      </c>
      <c r="AB18" s="464">
        <f t="shared" si="14"/>
        <v>702.66451199999995</v>
      </c>
      <c r="AC18" s="464">
        <f t="shared" si="14"/>
        <v>925.2826</v>
      </c>
      <c r="AD18" s="464">
        <f t="shared" si="14"/>
        <v>971.46732100000008</v>
      </c>
      <c r="AE18" s="464">
        <f t="shared" si="14"/>
        <v>998.06291999999996</v>
      </c>
      <c r="AF18" s="464">
        <f t="shared" si="14"/>
        <v>1056.7632739999999</v>
      </c>
      <c r="AG18" s="464"/>
      <c r="AH18" s="464"/>
    </row>
    <row r="19" spans="2:34" x14ac:dyDescent="0.25">
      <c r="B19" s="114" t="s">
        <v>190</v>
      </c>
      <c r="C19" s="116" t="s">
        <v>23</v>
      </c>
      <c r="D19" s="116" t="s">
        <v>23</v>
      </c>
      <c r="E19" s="116" t="s">
        <v>23</v>
      </c>
      <c r="F19" s="116" t="s">
        <v>23</v>
      </c>
      <c r="G19" s="116" t="s">
        <v>23</v>
      </c>
      <c r="H19" s="116" t="s">
        <v>23</v>
      </c>
      <c r="I19" s="116" t="s">
        <v>23</v>
      </c>
      <c r="J19" s="364">
        <v>0</v>
      </c>
      <c r="K19" s="364">
        <v>0</v>
      </c>
      <c r="L19" s="364">
        <v>0</v>
      </c>
      <c r="M19" s="364">
        <v>0</v>
      </c>
      <c r="N19" s="364">
        <v>0</v>
      </c>
      <c r="O19" s="364">
        <v>0</v>
      </c>
      <c r="P19" s="364">
        <v>0</v>
      </c>
      <c r="Q19" s="364">
        <v>0</v>
      </c>
      <c r="R19" s="364">
        <v>0</v>
      </c>
      <c r="S19" s="364">
        <v>0</v>
      </c>
      <c r="T19" s="364">
        <v>0</v>
      </c>
      <c r="U19" s="364">
        <v>0</v>
      </c>
      <c r="V19" s="364">
        <v>0</v>
      </c>
      <c r="W19" s="364">
        <v>231.51</v>
      </c>
      <c r="X19" s="364">
        <f>AD19</f>
        <v>971.46732100000008</v>
      </c>
      <c r="Y19" s="364"/>
      <c r="AA19" s="364">
        <v>632.47178299999996</v>
      </c>
      <c r="AB19" s="364">
        <v>702.66451199999995</v>
      </c>
      <c r="AC19" s="364">
        <v>925.2826</v>
      </c>
      <c r="AD19" s="364">
        <v>971.46732100000008</v>
      </c>
      <c r="AE19" s="364">
        <v>998.06291999999996</v>
      </c>
      <c r="AF19" s="364">
        <v>1056.7632739999999</v>
      </c>
      <c r="AG19" s="364"/>
      <c r="AH19" s="364"/>
    </row>
    <row r="20" spans="2:34" x14ac:dyDescent="0.25">
      <c r="B20" s="109"/>
      <c r="C20" s="80"/>
      <c r="D20" s="80"/>
      <c r="E20" s="80"/>
      <c r="F20" s="80"/>
      <c r="G20" s="80"/>
      <c r="H20" s="80"/>
      <c r="I20" s="80"/>
      <c r="J20" s="365"/>
      <c r="K20" s="365"/>
      <c r="L20" s="365"/>
      <c r="M20" s="365"/>
      <c r="N20" s="365"/>
      <c r="O20" s="365"/>
      <c r="P20" s="365"/>
      <c r="Q20" s="365"/>
      <c r="R20" s="365"/>
      <c r="S20" s="365"/>
      <c r="T20" s="365"/>
      <c r="U20" s="365"/>
      <c r="V20" s="365"/>
      <c r="W20" s="365"/>
      <c r="X20" s="365"/>
      <c r="Y20" s="365"/>
      <c r="AA20" s="365"/>
      <c r="AB20" s="365"/>
      <c r="AC20" s="365"/>
      <c r="AE20" s="365"/>
      <c r="AF20" s="365"/>
      <c r="AG20" s="365"/>
    </row>
    <row r="21" spans="2:34" x14ac:dyDescent="0.25">
      <c r="B21" s="50" t="s">
        <v>55</v>
      </c>
      <c r="C21" s="65">
        <v>0</v>
      </c>
      <c r="D21" s="65">
        <v>0</v>
      </c>
      <c r="E21" s="65">
        <v>0</v>
      </c>
      <c r="F21" s="65">
        <v>0</v>
      </c>
      <c r="G21" s="65">
        <v>0</v>
      </c>
      <c r="H21" s="65">
        <v>0</v>
      </c>
      <c r="I21" s="65">
        <v>0</v>
      </c>
      <c r="J21" s="276">
        <f t="shared" ref="J21:S21" si="15">J23+J28+J30</f>
        <v>6860.6880000000001</v>
      </c>
      <c r="K21" s="276">
        <f t="shared" si="15"/>
        <v>6895.7080000000005</v>
      </c>
      <c r="L21" s="276">
        <f t="shared" si="15"/>
        <v>6898.875</v>
      </c>
      <c r="M21" s="276">
        <f t="shared" si="15"/>
        <v>7391.125</v>
      </c>
      <c r="N21" s="276">
        <f t="shared" si="15"/>
        <v>7649.43</v>
      </c>
      <c r="O21" s="276">
        <f t="shared" si="15"/>
        <v>7650.866</v>
      </c>
      <c r="P21" s="276">
        <f t="shared" si="15"/>
        <v>7666.4660000000003</v>
      </c>
      <c r="Q21" s="276">
        <f t="shared" si="15"/>
        <v>7778</v>
      </c>
      <c r="R21" s="276">
        <f t="shared" si="15"/>
        <v>8105</v>
      </c>
      <c r="S21" s="276">
        <f t="shared" si="15"/>
        <v>9018</v>
      </c>
      <c r="T21" s="276">
        <v>8792.3549999999996</v>
      </c>
      <c r="U21" s="276">
        <v>8784.84</v>
      </c>
      <c r="V21" s="276">
        <v>7126.7</v>
      </c>
      <c r="W21" s="276">
        <v>7126.6999900000001</v>
      </c>
      <c r="X21" s="276">
        <f>AD21</f>
        <v>6928.6999900000001</v>
      </c>
      <c r="Y21" s="276"/>
      <c r="AA21" s="276">
        <v>7126.6999900000001</v>
      </c>
      <c r="AB21" s="276">
        <v>7126.6999900000001</v>
      </c>
      <c r="AC21" s="276">
        <v>7126.6999900000001</v>
      </c>
      <c r="AD21" s="276">
        <v>6928.6999900000001</v>
      </c>
      <c r="AE21" s="276">
        <v>6920.98999</v>
      </c>
      <c r="AF21" s="276">
        <v>6920.98999</v>
      </c>
      <c r="AG21" s="276"/>
      <c r="AH21" s="276"/>
    </row>
    <row r="22" spans="2:34" x14ac:dyDescent="0.25">
      <c r="B22" s="50" t="s">
        <v>59</v>
      </c>
      <c r="C22" s="65"/>
      <c r="D22" s="65"/>
      <c r="E22" s="65"/>
      <c r="F22" s="65"/>
      <c r="G22" s="65"/>
      <c r="H22" s="65"/>
      <c r="I22" s="65"/>
      <c r="J22" s="276">
        <f>J23+J28</f>
        <v>5164.0020000000004</v>
      </c>
      <c r="K22" s="276">
        <f t="shared" ref="K22:U22" si="16">K23+K28</f>
        <v>5163.8220000000001</v>
      </c>
      <c r="L22" s="276">
        <f t="shared" si="16"/>
        <v>5163.9840000000004</v>
      </c>
      <c r="M22" s="276">
        <f t="shared" si="16"/>
        <v>5600.9840000000004</v>
      </c>
      <c r="N22" s="276">
        <f t="shared" si="16"/>
        <v>5855.3840000000009</v>
      </c>
      <c r="O22" s="276">
        <f t="shared" si="16"/>
        <v>5853.9839999999995</v>
      </c>
      <c r="P22" s="276">
        <f t="shared" si="16"/>
        <v>5869.5839999999998</v>
      </c>
      <c r="Q22" s="276">
        <f t="shared" si="16"/>
        <v>5981</v>
      </c>
      <c r="R22" s="276">
        <f t="shared" si="16"/>
        <v>6360</v>
      </c>
      <c r="S22" s="276">
        <f t="shared" si="16"/>
        <v>7272</v>
      </c>
      <c r="T22" s="276">
        <f t="shared" si="16"/>
        <v>7193.1049999999996</v>
      </c>
      <c r="U22" s="276">
        <f t="shared" si="16"/>
        <v>7185.5899999999992</v>
      </c>
      <c r="V22" s="276">
        <f>V23+V28</f>
        <v>5527.45</v>
      </c>
      <c r="W22" s="276">
        <f t="shared" ref="W22" si="17">W23+W28</f>
        <v>5527.4499900000001</v>
      </c>
      <c r="X22" s="276">
        <f>AD22</f>
        <v>5527.4499900000001</v>
      </c>
      <c r="Y22" s="276"/>
      <c r="Z22" s="276"/>
      <c r="AA22" s="276">
        <f t="shared" ref="AA22" si="18">AA23+AA28</f>
        <v>5527.4499900000001</v>
      </c>
      <c r="AB22" s="276">
        <v>5527.4499900000001</v>
      </c>
      <c r="AC22" s="276">
        <v>5527.4499900000001</v>
      </c>
      <c r="AD22" s="276">
        <v>5527.4499900000001</v>
      </c>
      <c r="AE22" s="276">
        <f>AE23+AE28</f>
        <v>5519.73999</v>
      </c>
      <c r="AF22" s="276">
        <f>AF23+AF28</f>
        <v>5519.73999</v>
      </c>
      <c r="AG22" s="276"/>
      <c r="AH22" s="276"/>
    </row>
    <row r="23" spans="2:34" x14ac:dyDescent="0.25">
      <c r="B23" s="110" t="s">
        <v>69</v>
      </c>
      <c r="C23" s="65">
        <v>0</v>
      </c>
      <c r="D23" s="65">
        <v>0</v>
      </c>
      <c r="E23" s="65">
        <v>0</v>
      </c>
      <c r="F23" s="65">
        <v>0</v>
      </c>
      <c r="G23" s="65">
        <v>0</v>
      </c>
      <c r="H23" s="65">
        <v>0</v>
      </c>
      <c r="I23" s="65">
        <v>0</v>
      </c>
      <c r="J23" s="364">
        <v>4737.6040000000003</v>
      </c>
      <c r="K23" s="364">
        <v>4737.424</v>
      </c>
      <c r="L23" s="364">
        <v>4737.5860000000002</v>
      </c>
      <c r="M23" s="364">
        <v>5174.5860000000002</v>
      </c>
      <c r="N23" s="364">
        <v>5428.9860000000008</v>
      </c>
      <c r="O23" s="364">
        <v>5427.5859999999993</v>
      </c>
      <c r="P23" s="364">
        <v>5443.1859999999997</v>
      </c>
      <c r="Q23" s="364">
        <f>Q25+Q26+Q27+2101</f>
        <v>5555</v>
      </c>
      <c r="R23" s="365">
        <f>SUM(R25:R27)</f>
        <v>5934</v>
      </c>
      <c r="S23" s="365">
        <f>SUM(S25:S27)</f>
        <v>6846</v>
      </c>
      <c r="T23" s="365">
        <v>6766.7069999999994</v>
      </c>
      <c r="U23" s="365">
        <v>6759.1919999999991</v>
      </c>
      <c r="V23" s="365">
        <v>5076.0519999999997</v>
      </c>
      <c r="W23" s="365">
        <v>5076.0519899999999</v>
      </c>
      <c r="X23" s="365">
        <f>AD23</f>
        <v>5076.0519899999999</v>
      </c>
      <c r="Y23" s="365"/>
      <c r="AA23" s="365">
        <v>5076.0519899999999</v>
      </c>
      <c r="AB23" s="365">
        <v>5076.0519899999999</v>
      </c>
      <c r="AC23" s="365">
        <v>5076.0519899999999</v>
      </c>
      <c r="AD23" s="365">
        <v>5076.0519899999999</v>
      </c>
      <c r="AE23" s="365">
        <v>5076.0519899999999</v>
      </c>
      <c r="AF23" s="365">
        <v>5076.0519899999999</v>
      </c>
      <c r="AG23" s="365"/>
      <c r="AH23" s="365"/>
    </row>
    <row r="24" spans="2:34" x14ac:dyDescent="0.25">
      <c r="B24" s="156" t="s">
        <v>123</v>
      </c>
      <c r="C24" s="65">
        <v>0</v>
      </c>
      <c r="D24" s="65">
        <v>0</v>
      </c>
      <c r="E24" s="65">
        <v>0</v>
      </c>
      <c r="F24" s="65">
        <v>0</v>
      </c>
      <c r="G24" s="65">
        <v>0</v>
      </c>
      <c r="H24" s="65">
        <v>0</v>
      </c>
      <c r="I24" s="65">
        <v>0</v>
      </c>
      <c r="J24" s="364">
        <v>0</v>
      </c>
      <c r="K24" s="364">
        <v>0</v>
      </c>
      <c r="L24" s="364">
        <v>0</v>
      </c>
      <c r="M24" s="364">
        <v>0</v>
      </c>
      <c r="N24" s="364">
        <v>0</v>
      </c>
      <c r="O24" s="364">
        <v>0</v>
      </c>
      <c r="P24" s="364">
        <v>0</v>
      </c>
      <c r="Q24" s="364">
        <v>0</v>
      </c>
      <c r="R24" s="365">
        <v>1781</v>
      </c>
      <c r="S24" s="365">
        <v>2806</v>
      </c>
      <c r="T24" s="365">
        <v>2806.44</v>
      </c>
      <c r="U24" s="365">
        <v>2806.44</v>
      </c>
      <c r="V24" s="365">
        <v>2357.5</v>
      </c>
      <c r="W24" s="365">
        <v>2357.5</v>
      </c>
      <c r="X24" s="365">
        <f t="shared" ref="X24:X28" si="19">AD24</f>
        <v>2357.5</v>
      </c>
      <c r="Y24" s="365"/>
      <c r="AA24" s="365">
        <v>2357.5</v>
      </c>
      <c r="AB24" s="365">
        <v>2357.5</v>
      </c>
      <c r="AC24" s="365">
        <v>2357.5</v>
      </c>
      <c r="AD24" s="365">
        <v>2357.5</v>
      </c>
      <c r="AE24" s="365">
        <v>2357.5</v>
      </c>
      <c r="AF24" s="365">
        <v>2357.5</v>
      </c>
      <c r="AG24" s="365"/>
      <c r="AH24" s="365"/>
    </row>
    <row r="25" spans="2:34" x14ac:dyDescent="0.25">
      <c r="B25" s="38" t="s">
        <v>121</v>
      </c>
      <c r="C25" s="65">
        <v>0</v>
      </c>
      <c r="D25" s="65">
        <v>0</v>
      </c>
      <c r="E25" s="65">
        <v>0</v>
      </c>
      <c r="F25" s="65">
        <v>0</v>
      </c>
      <c r="G25" s="65">
        <v>0</v>
      </c>
      <c r="H25" s="65">
        <v>0</v>
      </c>
      <c r="I25" s="65">
        <v>0</v>
      </c>
      <c r="J25" s="364">
        <v>1860</v>
      </c>
      <c r="K25" s="364">
        <v>1860</v>
      </c>
      <c r="L25" s="364">
        <v>1860</v>
      </c>
      <c r="M25" s="364">
        <v>1860</v>
      </c>
      <c r="N25" s="364">
        <v>1860</v>
      </c>
      <c r="O25" s="364">
        <v>1860.4</v>
      </c>
      <c r="P25" s="364">
        <v>1056.4000000000001</v>
      </c>
      <c r="Q25" s="364">
        <v>1056</v>
      </c>
      <c r="R25" s="365">
        <v>2479</v>
      </c>
      <c r="S25" s="365">
        <v>2395</v>
      </c>
      <c r="T25" s="365">
        <v>2407.9</v>
      </c>
      <c r="U25" s="365">
        <v>2407.9</v>
      </c>
      <c r="V25" s="365">
        <v>1173.6999999999998</v>
      </c>
      <c r="W25" s="365">
        <v>1173.6999999999998</v>
      </c>
      <c r="X25" s="365">
        <f t="shared" si="19"/>
        <v>1173.7</v>
      </c>
      <c r="Y25" s="365"/>
      <c r="AA25" s="365">
        <v>1173.6999999999998</v>
      </c>
      <c r="AB25" s="365">
        <v>1173.7</v>
      </c>
      <c r="AC25" s="365">
        <v>1173.6999999999998</v>
      </c>
      <c r="AD25" s="365">
        <v>1173.7</v>
      </c>
      <c r="AE25" s="365">
        <v>1173.6999999999998</v>
      </c>
      <c r="AF25" s="365">
        <v>1173.7000000000003</v>
      </c>
      <c r="AG25" s="365"/>
      <c r="AH25" s="365"/>
    </row>
    <row r="26" spans="2:34" x14ac:dyDescent="0.25">
      <c r="B26" s="38" t="s">
        <v>122</v>
      </c>
      <c r="C26" s="65">
        <v>0</v>
      </c>
      <c r="D26" s="65">
        <v>0</v>
      </c>
      <c r="E26" s="65">
        <v>0</v>
      </c>
      <c r="F26" s="65">
        <v>0</v>
      </c>
      <c r="G26" s="65">
        <v>0</v>
      </c>
      <c r="H26" s="65">
        <v>0</v>
      </c>
      <c r="I26" s="65">
        <v>0</v>
      </c>
      <c r="J26" s="364">
        <v>2234</v>
      </c>
      <c r="K26" s="364">
        <v>2234</v>
      </c>
      <c r="L26" s="364">
        <v>2234</v>
      </c>
      <c r="M26" s="364">
        <v>2234</v>
      </c>
      <c r="N26" s="364">
        <v>2234</v>
      </c>
      <c r="O26" s="364">
        <v>2234</v>
      </c>
      <c r="P26" s="364">
        <v>2234</v>
      </c>
      <c r="Q26" s="364">
        <v>2234</v>
      </c>
      <c r="R26" s="365">
        <v>3296</v>
      </c>
      <c r="S26" s="365">
        <v>4303</v>
      </c>
      <c r="T26" s="365">
        <v>4294.2559999999994</v>
      </c>
      <c r="U26" s="365">
        <v>4294.2559999999994</v>
      </c>
      <c r="V26" s="365">
        <v>3845.3159999999998</v>
      </c>
      <c r="W26" s="365">
        <v>3845.3159900000001</v>
      </c>
      <c r="X26" s="365">
        <f t="shared" si="19"/>
        <v>3845.3159900000001</v>
      </c>
      <c r="Y26" s="365"/>
      <c r="AA26" s="365">
        <v>3845.3159900000001</v>
      </c>
      <c r="AB26" s="365">
        <v>3845.3159900000001</v>
      </c>
      <c r="AC26" s="365">
        <v>3845.3159900000001</v>
      </c>
      <c r="AD26" s="365">
        <v>3845.3159900000001</v>
      </c>
      <c r="AE26" s="365">
        <v>3845.3159900000001</v>
      </c>
      <c r="AF26" s="365">
        <v>3845.3159900000001</v>
      </c>
      <c r="AG26" s="365"/>
      <c r="AH26" s="365"/>
    </row>
    <row r="27" spans="2:34" x14ac:dyDescent="0.25">
      <c r="B27" s="38" t="s">
        <v>124</v>
      </c>
      <c r="C27" s="65">
        <v>0</v>
      </c>
      <c r="D27" s="65">
        <v>0</v>
      </c>
      <c r="E27" s="65">
        <v>0</v>
      </c>
      <c r="F27" s="65">
        <v>0</v>
      </c>
      <c r="G27" s="65">
        <v>0</v>
      </c>
      <c r="H27" s="65">
        <v>0</v>
      </c>
      <c r="I27" s="65">
        <v>0</v>
      </c>
      <c r="J27" s="364">
        <v>159.70700000000002</v>
      </c>
      <c r="K27" s="364">
        <v>159.52700000000002</v>
      </c>
      <c r="L27" s="364">
        <v>159.68899999999999</v>
      </c>
      <c r="M27" s="364">
        <v>159.68899999999999</v>
      </c>
      <c r="N27" s="364">
        <v>156.68899999999999</v>
      </c>
      <c r="O27" s="364">
        <v>156.68899999999999</v>
      </c>
      <c r="P27" s="364">
        <v>156.68899999999999</v>
      </c>
      <c r="Q27" s="364">
        <v>164</v>
      </c>
      <c r="R27" s="365">
        <v>159</v>
      </c>
      <c r="S27" s="365">
        <v>148</v>
      </c>
      <c r="T27" s="365">
        <v>64.550999999999988</v>
      </c>
      <c r="U27" s="365">
        <v>57.035999999999994</v>
      </c>
      <c r="V27" s="365">
        <v>57.036000000000001</v>
      </c>
      <c r="W27" s="365">
        <v>57.036000000000001</v>
      </c>
      <c r="X27" s="365">
        <f t="shared" si="19"/>
        <v>57.036000000000008</v>
      </c>
      <c r="Y27" s="365"/>
      <c r="AA27" s="365">
        <v>57.035999999999994</v>
      </c>
      <c r="AB27" s="365">
        <v>57.036000000000001</v>
      </c>
      <c r="AC27" s="365">
        <v>57.036000000000001</v>
      </c>
      <c r="AD27" s="365">
        <v>57.036000000000008</v>
      </c>
      <c r="AE27" s="365">
        <v>57.036000000000001</v>
      </c>
      <c r="AF27" s="365">
        <v>57.036000000000008</v>
      </c>
      <c r="AG27" s="365"/>
      <c r="AH27" s="365"/>
    </row>
    <row r="28" spans="2:34" x14ac:dyDescent="0.25">
      <c r="B28" s="110" t="s">
        <v>68</v>
      </c>
      <c r="C28" s="65">
        <v>0</v>
      </c>
      <c r="D28" s="65">
        <v>0</v>
      </c>
      <c r="E28" s="65">
        <v>0</v>
      </c>
      <c r="F28" s="65">
        <v>0</v>
      </c>
      <c r="G28" s="65">
        <v>0</v>
      </c>
      <c r="H28" s="65">
        <v>0</v>
      </c>
      <c r="I28" s="65">
        <v>0</v>
      </c>
      <c r="J28" s="365">
        <v>426.39800000000002</v>
      </c>
      <c r="K28" s="365">
        <v>426.39800000000002</v>
      </c>
      <c r="L28" s="365">
        <v>426.39800000000002</v>
      </c>
      <c r="M28" s="365">
        <v>426.39800000000002</v>
      </c>
      <c r="N28" s="365">
        <v>426.39800000000002</v>
      </c>
      <c r="O28" s="365">
        <v>426.39800000000002</v>
      </c>
      <c r="P28" s="365">
        <v>426.39800000000002</v>
      </c>
      <c r="Q28" s="365">
        <v>426</v>
      </c>
      <c r="R28" s="365">
        <v>426</v>
      </c>
      <c r="S28" s="365">
        <v>426</v>
      </c>
      <c r="T28" s="365">
        <v>426.39800000000002</v>
      </c>
      <c r="U28" s="365">
        <v>426.39800000000002</v>
      </c>
      <c r="V28" s="365">
        <v>451.39800000000008</v>
      </c>
      <c r="W28" s="365">
        <v>451.39800000000014</v>
      </c>
      <c r="X28" s="365">
        <f t="shared" si="19"/>
        <v>451.39800000000002</v>
      </c>
      <c r="Y28" s="365"/>
      <c r="AA28" s="365">
        <v>451.39800000000008</v>
      </c>
      <c r="AB28" s="365">
        <v>451.39800000000002</v>
      </c>
      <c r="AC28" s="365">
        <v>451.39800000000002</v>
      </c>
      <c r="AD28" s="365">
        <v>451.39800000000002</v>
      </c>
      <c r="AE28" s="365">
        <v>443.68799999999999</v>
      </c>
      <c r="AF28" s="365">
        <v>443.68800000000005</v>
      </c>
      <c r="AG28" s="365"/>
      <c r="AH28" s="365"/>
    </row>
    <row r="29" spans="2:34" x14ac:dyDescent="0.25">
      <c r="B29" s="209" t="s">
        <v>291</v>
      </c>
      <c r="C29" s="65"/>
      <c r="D29" s="65"/>
      <c r="E29" s="65"/>
      <c r="F29" s="65"/>
      <c r="G29" s="65"/>
      <c r="H29" s="65"/>
      <c r="I29" s="65"/>
      <c r="J29" s="276">
        <f>J30</f>
        <v>1696.6860000000001</v>
      </c>
      <c r="K29" s="276">
        <f t="shared" ref="K29:U29" si="20">K30</f>
        <v>1731.886</v>
      </c>
      <c r="L29" s="276">
        <f t="shared" si="20"/>
        <v>1734.8910000000001</v>
      </c>
      <c r="M29" s="276">
        <f t="shared" si="20"/>
        <v>1790.1410000000001</v>
      </c>
      <c r="N29" s="276">
        <f t="shared" si="20"/>
        <v>1794.0459999999998</v>
      </c>
      <c r="O29" s="276">
        <f t="shared" si="20"/>
        <v>1796.8820000000001</v>
      </c>
      <c r="P29" s="276">
        <f t="shared" si="20"/>
        <v>1796.8820000000001</v>
      </c>
      <c r="Q29" s="276">
        <f t="shared" si="20"/>
        <v>1797</v>
      </c>
      <c r="R29" s="276">
        <f t="shared" si="20"/>
        <v>1745</v>
      </c>
      <c r="S29" s="276">
        <f t="shared" si="20"/>
        <v>1746</v>
      </c>
      <c r="T29" s="276">
        <f t="shared" si="20"/>
        <v>1599.25</v>
      </c>
      <c r="U29" s="276">
        <f t="shared" si="20"/>
        <v>1599.25</v>
      </c>
      <c r="V29" s="276">
        <f>V30</f>
        <v>1599.25</v>
      </c>
      <c r="W29" s="276">
        <f t="shared" ref="W29" si="21">W30</f>
        <v>1599.25</v>
      </c>
      <c r="X29" s="276">
        <f>AD29</f>
        <v>1401.25</v>
      </c>
      <c r="Y29" s="276"/>
      <c r="Z29" s="276"/>
      <c r="AA29" s="276">
        <f t="shared" ref="AA29:AC29" si="22">AA30</f>
        <v>1599.25</v>
      </c>
      <c r="AB29" s="276">
        <f t="shared" si="22"/>
        <v>1599.25</v>
      </c>
      <c r="AC29" s="276">
        <f t="shared" si="22"/>
        <v>1599.25</v>
      </c>
      <c r="AD29" s="276">
        <f>AD30</f>
        <v>1401.25</v>
      </c>
      <c r="AE29" s="276">
        <f>AE30</f>
        <v>1401.25</v>
      </c>
      <c r="AF29" s="276">
        <f>AF30</f>
        <v>1401.25</v>
      </c>
      <c r="AG29" s="276"/>
      <c r="AH29" s="276"/>
    </row>
    <row r="30" spans="2:34" x14ac:dyDescent="0.25">
      <c r="B30" s="110" t="s">
        <v>57</v>
      </c>
      <c r="C30" s="65">
        <v>0</v>
      </c>
      <c r="D30" s="65">
        <v>0</v>
      </c>
      <c r="E30" s="65">
        <v>0</v>
      </c>
      <c r="F30" s="65">
        <v>0</v>
      </c>
      <c r="G30" s="65">
        <v>0</v>
      </c>
      <c r="H30" s="65">
        <v>0</v>
      </c>
      <c r="I30" s="65">
        <v>0</v>
      </c>
      <c r="J30" s="365">
        <v>1696.6860000000001</v>
      </c>
      <c r="K30" s="365">
        <v>1731.886</v>
      </c>
      <c r="L30" s="365">
        <v>1734.8910000000001</v>
      </c>
      <c r="M30" s="365">
        <v>1790.1410000000001</v>
      </c>
      <c r="N30" s="365">
        <v>1794.0459999999998</v>
      </c>
      <c r="O30" s="365">
        <v>1796.8820000000001</v>
      </c>
      <c r="P30" s="365">
        <v>1796.8820000000001</v>
      </c>
      <c r="Q30" s="365">
        <v>1797</v>
      </c>
      <c r="R30" s="365">
        <v>1745</v>
      </c>
      <c r="S30" s="365">
        <v>1746</v>
      </c>
      <c r="T30" s="365">
        <v>1599.25</v>
      </c>
      <c r="U30" s="365">
        <v>1599.25</v>
      </c>
      <c r="V30" s="365">
        <v>1599.25</v>
      </c>
      <c r="W30" s="365">
        <v>1599.25</v>
      </c>
      <c r="X30" s="365">
        <f>AD30</f>
        <v>1401.25</v>
      </c>
      <c r="Y30" s="365"/>
      <c r="AA30" s="365">
        <v>1599.25</v>
      </c>
      <c r="AB30" s="365">
        <v>1599.25</v>
      </c>
      <c r="AC30" s="365">
        <v>1599.25</v>
      </c>
      <c r="AD30" s="365">
        <v>1401.25</v>
      </c>
      <c r="AE30" s="365">
        <v>1401.25</v>
      </c>
      <c r="AF30" s="365">
        <v>1401.25</v>
      </c>
      <c r="AG30" s="365"/>
      <c r="AH30" s="365"/>
    </row>
    <row r="31" spans="2:34" x14ac:dyDescent="0.25">
      <c r="B31" s="50"/>
      <c r="C31" s="80"/>
      <c r="D31" s="80"/>
      <c r="E31" s="80"/>
      <c r="F31" s="80"/>
      <c r="G31" s="80"/>
      <c r="H31" s="80"/>
      <c r="I31" s="80"/>
      <c r="J31" s="365"/>
      <c r="K31" s="365"/>
      <c r="L31" s="365"/>
      <c r="M31" s="365"/>
      <c r="N31" s="365"/>
      <c r="O31" s="365"/>
      <c r="P31" s="365"/>
      <c r="Q31" s="365"/>
      <c r="R31" s="365"/>
      <c r="S31" s="365"/>
      <c r="T31" s="365"/>
      <c r="U31" s="365"/>
      <c r="V31" s="365"/>
      <c r="W31" s="365"/>
      <c r="X31" s="365"/>
      <c r="Y31" s="365"/>
      <c r="AA31" s="365"/>
      <c r="AB31" s="365"/>
      <c r="AC31" s="365"/>
      <c r="AG31" s="365"/>
    </row>
    <row r="32" spans="2:34" x14ac:dyDescent="0.25">
      <c r="B32" s="50" t="s">
        <v>191</v>
      </c>
      <c r="C32" s="65">
        <v>0</v>
      </c>
      <c r="D32" s="65">
        <v>0</v>
      </c>
      <c r="E32" s="65">
        <v>0</v>
      </c>
      <c r="F32" s="65">
        <v>0</v>
      </c>
      <c r="G32" s="65">
        <v>0</v>
      </c>
      <c r="H32" s="65">
        <v>0</v>
      </c>
      <c r="I32" s="65">
        <v>0</v>
      </c>
      <c r="J32" s="276">
        <f>J33</f>
        <v>2405.5500000000002</v>
      </c>
      <c r="K32" s="276">
        <f t="shared" ref="K32:U32" si="23">K33</f>
        <v>3268.2099999999982</v>
      </c>
      <c r="L32" s="276">
        <f t="shared" si="23"/>
        <v>3735.9830000000002</v>
      </c>
      <c r="M32" s="276">
        <f t="shared" si="23"/>
        <v>3736.203</v>
      </c>
      <c r="N32" s="276">
        <f t="shared" si="23"/>
        <v>3736.203</v>
      </c>
      <c r="O32" s="276">
        <f t="shared" si="23"/>
        <v>3736.203</v>
      </c>
      <c r="P32" s="276">
        <f t="shared" si="23"/>
        <v>3736.203</v>
      </c>
      <c r="Q32" s="276">
        <f t="shared" si="23"/>
        <v>3736.4</v>
      </c>
      <c r="R32" s="276">
        <f t="shared" si="23"/>
        <v>3736.4</v>
      </c>
      <c r="S32" s="276">
        <f t="shared" si="23"/>
        <v>3729.4</v>
      </c>
      <c r="T32" s="276">
        <f t="shared" si="23"/>
        <v>3729.0030000000002</v>
      </c>
      <c r="U32" s="276">
        <f t="shared" si="23"/>
        <v>3729.0030000000002</v>
      </c>
      <c r="V32" s="276">
        <f>V33</f>
        <v>2885.6320000000001</v>
      </c>
      <c r="W32" s="276">
        <f t="shared" ref="W32" si="24">W33</f>
        <v>2885.6320000000001</v>
      </c>
      <c r="X32" s="276">
        <f>AD32</f>
        <v>2885.6320000000001</v>
      </c>
      <c r="Y32" s="276"/>
      <c r="AA32" s="276">
        <f t="shared" ref="AA32:AF32" si="25">AA33</f>
        <v>2885.6320000000001</v>
      </c>
      <c r="AB32" s="276">
        <f t="shared" si="25"/>
        <v>2885.6320000000001</v>
      </c>
      <c r="AC32" s="276">
        <f t="shared" si="25"/>
        <v>2885.6320000000001</v>
      </c>
      <c r="AD32" s="276">
        <f t="shared" si="25"/>
        <v>2885.6320000000001</v>
      </c>
      <c r="AE32" s="276">
        <f t="shared" si="25"/>
        <v>2885.6320000000001</v>
      </c>
      <c r="AF32" s="276">
        <f t="shared" si="25"/>
        <v>2885.6320000000001</v>
      </c>
      <c r="AG32" s="276"/>
      <c r="AH32" s="276"/>
    </row>
    <row r="33" spans="1:34" x14ac:dyDescent="0.25">
      <c r="B33" s="32" t="s">
        <v>59</v>
      </c>
      <c r="C33" s="6"/>
      <c r="D33" s="6"/>
      <c r="E33" s="6"/>
      <c r="F33" s="6"/>
      <c r="G33" s="6"/>
      <c r="H33" s="6"/>
      <c r="I33" s="6"/>
      <c r="J33" s="276">
        <v>2405.5500000000002</v>
      </c>
      <c r="K33" s="276">
        <v>3268.2099999999982</v>
      </c>
      <c r="L33" s="276">
        <v>3735.9830000000002</v>
      </c>
      <c r="M33" s="276">
        <v>3736.203</v>
      </c>
      <c r="N33" s="276">
        <v>3736.203</v>
      </c>
      <c r="O33" s="276">
        <v>3736.203</v>
      </c>
      <c r="P33" s="276">
        <v>3736.203</v>
      </c>
      <c r="Q33" s="276">
        <v>3736.4</v>
      </c>
      <c r="R33" s="276">
        <v>3736.4</v>
      </c>
      <c r="S33" s="276">
        <v>3729.4</v>
      </c>
      <c r="T33" s="276">
        <v>3729.0030000000002</v>
      </c>
      <c r="U33" s="276">
        <v>3729.0030000000002</v>
      </c>
      <c r="V33" s="276">
        <v>2885.6320000000001</v>
      </c>
      <c r="W33" s="276">
        <v>2885.6320000000001</v>
      </c>
      <c r="X33" s="276">
        <f>AD33</f>
        <v>2885.6320000000001</v>
      </c>
      <c r="Y33" s="276"/>
      <c r="Z33" s="264"/>
      <c r="AA33" s="276">
        <v>2885.6320000000001</v>
      </c>
      <c r="AB33" s="276">
        <v>2885.6320000000001</v>
      </c>
      <c r="AC33" s="276">
        <v>2885.6320000000001</v>
      </c>
      <c r="AD33" s="276">
        <v>2885.6320000000001</v>
      </c>
      <c r="AE33" s="276">
        <v>2885.6320000000001</v>
      </c>
      <c r="AF33" s="276">
        <v>2885.6320000000001</v>
      </c>
      <c r="AG33" s="276"/>
      <c r="AH33" s="276"/>
    </row>
    <row r="34" spans="1:34" x14ac:dyDescent="0.25">
      <c r="B34" s="50"/>
      <c r="C34" s="80"/>
      <c r="D34" s="80"/>
      <c r="E34" s="80"/>
      <c r="F34" s="80"/>
      <c r="G34" s="80"/>
      <c r="H34" s="80"/>
      <c r="I34" s="80"/>
      <c r="J34" s="365"/>
      <c r="K34" s="365"/>
      <c r="L34" s="365"/>
      <c r="M34" s="365"/>
      <c r="N34" s="365"/>
      <c r="O34" s="365"/>
      <c r="P34" s="365"/>
      <c r="Q34" s="365"/>
      <c r="R34" s="365"/>
      <c r="S34" s="365"/>
      <c r="T34" s="365"/>
      <c r="U34" s="365"/>
      <c r="V34" s="365"/>
      <c r="W34" s="365"/>
      <c r="X34" s="365"/>
      <c r="Y34" s="365"/>
      <c r="AA34" s="365"/>
      <c r="AB34" s="365"/>
      <c r="AC34" s="365"/>
      <c r="AD34" s="365"/>
      <c r="AE34" s="365"/>
      <c r="AF34" s="365"/>
      <c r="AG34" s="365"/>
      <c r="AH34" s="365"/>
    </row>
    <row r="35" spans="1:34" x14ac:dyDescent="0.25">
      <c r="B35" s="50" t="s">
        <v>183</v>
      </c>
      <c r="C35" s="65">
        <v>0</v>
      </c>
      <c r="D35" s="65">
        <v>0</v>
      </c>
      <c r="E35" s="65">
        <v>0</v>
      </c>
      <c r="F35" s="65">
        <v>0</v>
      </c>
      <c r="G35" s="65">
        <v>0</v>
      </c>
      <c r="H35" s="65">
        <v>0</v>
      </c>
      <c r="I35" s="65">
        <v>0</v>
      </c>
      <c r="J35" s="276">
        <f>J36</f>
        <v>2640.13</v>
      </c>
      <c r="K35" s="276">
        <f>K36</f>
        <v>2640.13</v>
      </c>
      <c r="L35" s="276">
        <f t="shared" ref="L35:S35" si="26">L37+L39</f>
        <v>2640.25</v>
      </c>
      <c r="M35" s="276">
        <f t="shared" si="26"/>
        <v>2640.25</v>
      </c>
      <c r="N35" s="276">
        <f t="shared" si="26"/>
        <v>2820.25</v>
      </c>
      <c r="O35" s="276">
        <f t="shared" si="26"/>
        <v>3003.3870000000002</v>
      </c>
      <c r="P35" s="276">
        <f t="shared" si="26"/>
        <v>2643.25</v>
      </c>
      <c r="Q35" s="276">
        <f t="shared" si="26"/>
        <v>3363</v>
      </c>
      <c r="R35" s="276">
        <f t="shared" si="26"/>
        <v>3124.2739999999999</v>
      </c>
      <c r="S35" s="276">
        <f t="shared" si="26"/>
        <v>3124.2739999999999</v>
      </c>
      <c r="T35" s="276">
        <v>3150.1840000000002</v>
      </c>
      <c r="U35" s="276">
        <v>3150.1990000000001</v>
      </c>
      <c r="V35" s="276">
        <v>1970.1990000000001</v>
      </c>
      <c r="W35" s="276">
        <v>1970.1990000000001</v>
      </c>
      <c r="X35" s="276">
        <f>AD35</f>
        <v>2540.1990000000001</v>
      </c>
      <c r="Y35" s="276"/>
      <c r="AA35" s="276">
        <v>2514.1840000000002</v>
      </c>
      <c r="AB35" s="276">
        <v>2540.1990000000001</v>
      </c>
      <c r="AC35" s="276">
        <v>2540.1990000000001</v>
      </c>
      <c r="AD35" s="276">
        <v>2540.1990000000001</v>
      </c>
      <c r="AE35" s="276">
        <v>2540.1990000000001</v>
      </c>
      <c r="AF35" s="276">
        <v>2540.1990000000001</v>
      </c>
      <c r="AG35" s="276"/>
      <c r="AH35" s="276"/>
    </row>
    <row r="36" spans="1:34" x14ac:dyDescent="0.25">
      <c r="B36" s="50" t="s">
        <v>59</v>
      </c>
      <c r="C36" s="65"/>
      <c r="D36" s="65"/>
      <c r="E36" s="65"/>
      <c r="F36" s="65"/>
      <c r="G36" s="65"/>
      <c r="H36" s="65"/>
      <c r="I36" s="65"/>
      <c r="J36" s="276">
        <f>J37</f>
        <v>2640.13</v>
      </c>
      <c r="K36" s="276">
        <f t="shared" ref="K36:U36" si="27">K37</f>
        <v>2640.13</v>
      </c>
      <c r="L36" s="276">
        <f t="shared" si="27"/>
        <v>2640.25</v>
      </c>
      <c r="M36" s="276">
        <f t="shared" si="27"/>
        <v>2640.25</v>
      </c>
      <c r="N36" s="276">
        <f t="shared" si="27"/>
        <v>2640.25</v>
      </c>
      <c r="O36" s="276">
        <f t="shared" si="27"/>
        <v>2643.25</v>
      </c>
      <c r="P36" s="276">
        <f t="shared" si="27"/>
        <v>2643.25</v>
      </c>
      <c r="Q36" s="276">
        <f t="shared" si="27"/>
        <v>2643</v>
      </c>
      <c r="R36" s="276">
        <f t="shared" si="27"/>
        <v>2404</v>
      </c>
      <c r="S36" s="276">
        <f t="shared" si="27"/>
        <v>2404</v>
      </c>
      <c r="T36" s="276">
        <f t="shared" si="27"/>
        <v>2429.91</v>
      </c>
      <c r="U36" s="276">
        <f t="shared" si="27"/>
        <v>2429.9250000000002</v>
      </c>
      <c r="V36" s="276">
        <f>V37</f>
        <v>1249.925</v>
      </c>
      <c r="W36" s="276">
        <f t="shared" ref="W36" si="28">W37</f>
        <v>1249.925</v>
      </c>
      <c r="X36" s="276">
        <f>AD36</f>
        <v>1819.925</v>
      </c>
      <c r="Y36" s="276"/>
      <c r="Z36" s="276"/>
      <c r="AA36" s="276">
        <f t="shared" ref="AA36:AC36" si="29">AA37</f>
        <v>1793.91</v>
      </c>
      <c r="AB36" s="276">
        <f t="shared" si="29"/>
        <v>1819.925</v>
      </c>
      <c r="AC36" s="276">
        <f t="shared" si="29"/>
        <v>1819.925</v>
      </c>
      <c r="AD36" s="276">
        <f>AD37</f>
        <v>1819.925</v>
      </c>
      <c r="AE36" s="276">
        <f>AE37</f>
        <v>1819.925</v>
      </c>
      <c r="AF36" s="276">
        <f>AF37</f>
        <v>1819.925</v>
      </c>
      <c r="AG36" s="276"/>
      <c r="AH36" s="276"/>
    </row>
    <row r="37" spans="1:34" s="350" customFormat="1" x14ac:dyDescent="0.25">
      <c r="A37" s="214"/>
      <c r="B37" s="226" t="s">
        <v>56</v>
      </c>
      <c r="C37" s="443">
        <v>0</v>
      </c>
      <c r="D37" s="443">
        <v>0</v>
      </c>
      <c r="E37" s="443">
        <v>0</v>
      </c>
      <c r="F37" s="443">
        <v>0</v>
      </c>
      <c r="G37" s="443">
        <v>0</v>
      </c>
      <c r="H37" s="443">
        <v>0</v>
      </c>
      <c r="I37" s="443">
        <v>0</v>
      </c>
      <c r="J37" s="465">
        <v>2640.13</v>
      </c>
      <c r="K37" s="465">
        <v>2640.13</v>
      </c>
      <c r="L37" s="465">
        <v>2640.25</v>
      </c>
      <c r="M37" s="465">
        <v>2640.25</v>
      </c>
      <c r="N37" s="465">
        <v>2640.25</v>
      </c>
      <c r="O37" s="465">
        <v>2643.25</v>
      </c>
      <c r="P37" s="465">
        <v>2643.25</v>
      </c>
      <c r="Q37" s="465">
        <f>1180+1463</f>
        <v>2643</v>
      </c>
      <c r="R37" s="465">
        <v>2404</v>
      </c>
      <c r="S37" s="465">
        <f>1180+1224</f>
        <v>2404</v>
      </c>
      <c r="T37" s="465">
        <v>2429.91</v>
      </c>
      <c r="U37" s="465">
        <v>2429.9250000000002</v>
      </c>
      <c r="V37" s="465">
        <v>1249.925</v>
      </c>
      <c r="W37" s="465">
        <v>1249.925</v>
      </c>
      <c r="X37" s="465">
        <f>AD37</f>
        <v>1819.925</v>
      </c>
      <c r="Y37" s="465"/>
      <c r="AA37" s="465">
        <v>1793.91</v>
      </c>
      <c r="AB37" s="465">
        <v>1819.925</v>
      </c>
      <c r="AC37" s="465">
        <v>1819.925</v>
      </c>
      <c r="AD37" s="465">
        <v>1819.925</v>
      </c>
      <c r="AE37" s="465">
        <v>1819.925</v>
      </c>
      <c r="AF37" s="465">
        <v>1819.925</v>
      </c>
      <c r="AG37" s="465"/>
      <c r="AH37" s="465"/>
    </row>
    <row r="38" spans="1:34" x14ac:dyDescent="0.25">
      <c r="B38" s="50" t="s">
        <v>291</v>
      </c>
      <c r="C38" s="65"/>
      <c r="D38" s="65"/>
      <c r="E38" s="65"/>
      <c r="F38" s="65"/>
      <c r="G38" s="65"/>
      <c r="H38" s="65"/>
      <c r="I38" s="65"/>
      <c r="J38" s="276">
        <f t="shared" ref="J38:W38" si="30">J39</f>
        <v>0</v>
      </c>
      <c r="K38" s="276">
        <f t="shared" si="30"/>
        <v>0</v>
      </c>
      <c r="L38" s="276">
        <f t="shared" si="30"/>
        <v>0</v>
      </c>
      <c r="M38" s="276">
        <f t="shared" si="30"/>
        <v>0</v>
      </c>
      <c r="N38" s="276">
        <f t="shared" si="30"/>
        <v>180</v>
      </c>
      <c r="O38" s="276">
        <f t="shared" si="30"/>
        <v>360.137</v>
      </c>
      <c r="P38" s="276">
        <f t="shared" si="30"/>
        <v>0</v>
      </c>
      <c r="Q38" s="276">
        <f t="shared" si="30"/>
        <v>720</v>
      </c>
      <c r="R38" s="276">
        <f t="shared" si="30"/>
        <v>720.274</v>
      </c>
      <c r="S38" s="276">
        <f t="shared" si="30"/>
        <v>720.274</v>
      </c>
      <c r="T38" s="276">
        <f t="shared" si="30"/>
        <v>720.274</v>
      </c>
      <c r="U38" s="276">
        <f t="shared" si="30"/>
        <v>720.274</v>
      </c>
      <c r="V38" s="276">
        <f t="shared" si="30"/>
        <v>720.274</v>
      </c>
      <c r="W38" s="276">
        <f t="shared" si="30"/>
        <v>720.274</v>
      </c>
      <c r="X38" s="276">
        <f>AD38</f>
        <v>720.274</v>
      </c>
      <c r="Y38" s="276"/>
      <c r="Z38" s="276"/>
      <c r="AA38" s="276">
        <f t="shared" ref="AA38:AC38" si="31">AA39</f>
        <v>720.274</v>
      </c>
      <c r="AB38" s="276">
        <f t="shared" si="31"/>
        <v>720.274</v>
      </c>
      <c r="AC38" s="276">
        <f t="shared" si="31"/>
        <v>720.274</v>
      </c>
      <c r="AD38" s="276">
        <f>AD39</f>
        <v>720.274</v>
      </c>
      <c r="AE38" s="276">
        <f>AE39</f>
        <v>720.274</v>
      </c>
      <c r="AF38" s="276">
        <f>AF39</f>
        <v>720.274</v>
      </c>
      <c r="AG38" s="276"/>
      <c r="AH38" s="276"/>
    </row>
    <row r="39" spans="1:34" x14ac:dyDescent="0.25">
      <c r="A39" s="6"/>
      <c r="B39" s="112" t="s">
        <v>57</v>
      </c>
      <c r="C39" s="65">
        <v>0</v>
      </c>
      <c r="D39" s="65">
        <v>0</v>
      </c>
      <c r="E39" s="65">
        <v>0</v>
      </c>
      <c r="F39" s="65">
        <v>0</v>
      </c>
      <c r="G39" s="65">
        <v>0</v>
      </c>
      <c r="H39" s="65">
        <v>0</v>
      </c>
      <c r="I39" s="65">
        <v>0</v>
      </c>
      <c r="J39" s="364">
        <v>0</v>
      </c>
      <c r="K39" s="364">
        <v>0</v>
      </c>
      <c r="L39" s="365">
        <v>0</v>
      </c>
      <c r="M39" s="365">
        <v>0</v>
      </c>
      <c r="N39" s="365">
        <v>180</v>
      </c>
      <c r="O39" s="364">
        <v>360.137</v>
      </c>
      <c r="P39" s="364">
        <v>0</v>
      </c>
      <c r="Q39" s="365">
        <v>720</v>
      </c>
      <c r="R39" s="365">
        <v>720.274</v>
      </c>
      <c r="S39" s="365">
        <v>720.274</v>
      </c>
      <c r="T39" s="365">
        <v>720.274</v>
      </c>
      <c r="U39" s="365">
        <v>720.274</v>
      </c>
      <c r="V39" s="365">
        <v>720.274</v>
      </c>
      <c r="W39" s="365">
        <v>720.274</v>
      </c>
      <c r="X39" s="365">
        <f>AD39</f>
        <v>720.274</v>
      </c>
      <c r="Y39" s="365"/>
      <c r="AA39" s="365">
        <v>720.274</v>
      </c>
      <c r="AB39" s="365">
        <v>720.274</v>
      </c>
      <c r="AC39" s="365">
        <v>720.274</v>
      </c>
      <c r="AD39" s="365">
        <v>720.274</v>
      </c>
      <c r="AE39" s="365">
        <v>720.274</v>
      </c>
      <c r="AF39" s="365">
        <v>720.274</v>
      </c>
      <c r="AG39" s="365"/>
      <c r="AH39" s="365"/>
    </row>
    <row r="40" spans="1:34" x14ac:dyDescent="0.25">
      <c r="B40" s="112"/>
      <c r="C40" s="80"/>
      <c r="D40" s="80"/>
      <c r="E40" s="80"/>
      <c r="F40" s="80"/>
      <c r="G40" s="80"/>
      <c r="H40" s="80"/>
      <c r="I40" s="80"/>
      <c r="J40" s="365"/>
      <c r="K40" s="365"/>
      <c r="L40" s="365"/>
      <c r="M40" s="365"/>
      <c r="N40" s="365"/>
      <c r="O40" s="365"/>
      <c r="P40" s="365"/>
      <c r="Q40" s="365"/>
      <c r="R40" s="365"/>
      <c r="S40" s="365"/>
      <c r="T40" s="365"/>
      <c r="U40" s="365"/>
      <c r="V40" s="365"/>
      <c r="W40" s="365"/>
      <c r="X40" s="365"/>
      <c r="Y40" s="365"/>
      <c r="AA40" s="365"/>
      <c r="AB40" s="365"/>
      <c r="AC40" s="365"/>
      <c r="AD40" s="365"/>
      <c r="AE40" s="365"/>
      <c r="AF40" s="365"/>
      <c r="AG40" s="365"/>
      <c r="AH40" s="365"/>
    </row>
    <row r="41" spans="1:34" x14ac:dyDescent="0.25">
      <c r="B41" s="50" t="s">
        <v>192</v>
      </c>
      <c r="C41" s="65">
        <v>0</v>
      </c>
      <c r="D41" s="65">
        <v>0</v>
      </c>
      <c r="E41" s="65">
        <v>0</v>
      </c>
      <c r="F41" s="65">
        <v>0</v>
      </c>
      <c r="G41" s="65">
        <v>0</v>
      </c>
      <c r="H41" s="65">
        <v>0</v>
      </c>
      <c r="I41" s="65">
        <v>0</v>
      </c>
      <c r="J41" s="490">
        <f>J43+J44</f>
        <v>2281.8159999999998</v>
      </c>
      <c r="K41" s="490">
        <f t="shared" ref="K41:N41" si="32">K43+K44</f>
        <v>2328.4175</v>
      </c>
      <c r="L41" s="490">
        <f t="shared" si="32"/>
        <v>2276.9275000000002</v>
      </c>
      <c r="M41" s="490">
        <f t="shared" si="32"/>
        <v>2286.5774999999999</v>
      </c>
      <c r="N41" s="490">
        <f t="shared" si="32"/>
        <v>1576.3775000000001</v>
      </c>
      <c r="O41" s="490">
        <f>O43+O44</f>
        <v>481.95299999999997</v>
      </c>
      <c r="P41" s="490">
        <f>P43+P44</f>
        <v>273.25299999999999</v>
      </c>
      <c r="Q41" s="490">
        <f>205.4-156</f>
        <v>49.400000000000006</v>
      </c>
      <c r="R41" s="490">
        <f>205-156</f>
        <v>49</v>
      </c>
      <c r="S41" s="490">
        <f>205-156</f>
        <v>49</v>
      </c>
      <c r="T41" s="490">
        <v>48.706999999999994</v>
      </c>
      <c r="U41" s="490">
        <v>48.706999999999994</v>
      </c>
      <c r="V41" s="490">
        <v>41.737000000000023</v>
      </c>
      <c r="W41" s="490">
        <v>22.296999999999997</v>
      </c>
      <c r="X41" s="490">
        <f>AD41</f>
        <v>22.76799999999999</v>
      </c>
      <c r="Y41" s="490"/>
      <c r="AA41" s="490">
        <v>22.296999999999997</v>
      </c>
      <c r="AB41" s="490">
        <v>22.296999999999997</v>
      </c>
      <c r="AC41" s="490">
        <v>22.296999999999997</v>
      </c>
      <c r="AD41" s="490">
        <v>22.76799999999999</v>
      </c>
      <c r="AE41" s="490">
        <v>17.3</v>
      </c>
      <c r="AF41" s="490">
        <v>17.3</v>
      </c>
      <c r="AG41" s="490"/>
      <c r="AH41" s="490"/>
    </row>
    <row r="42" spans="1:34" x14ac:dyDescent="0.25">
      <c r="B42" s="50" t="s">
        <v>59</v>
      </c>
      <c r="C42" s="65"/>
      <c r="D42" s="65"/>
      <c r="E42" s="65"/>
      <c r="F42" s="65"/>
      <c r="G42" s="65"/>
      <c r="H42" s="65"/>
      <c r="I42" s="65"/>
      <c r="J42" s="490">
        <f>SUM(J43:J44)</f>
        <v>2281.8159999999998</v>
      </c>
      <c r="K42" s="490">
        <f t="shared" ref="K42:U42" si="33">SUM(K43:K44)</f>
        <v>2328.4175</v>
      </c>
      <c r="L42" s="490">
        <f t="shared" si="33"/>
        <v>2276.9275000000002</v>
      </c>
      <c r="M42" s="490">
        <f t="shared" si="33"/>
        <v>2286.5774999999999</v>
      </c>
      <c r="N42" s="490">
        <f t="shared" si="33"/>
        <v>1576.3775000000001</v>
      </c>
      <c r="O42" s="490">
        <f t="shared" si="33"/>
        <v>481.95299999999997</v>
      </c>
      <c r="P42" s="490">
        <f t="shared" si="33"/>
        <v>273.25299999999999</v>
      </c>
      <c r="Q42" s="490">
        <f t="shared" si="33"/>
        <v>49</v>
      </c>
      <c r="R42" s="490">
        <f t="shared" si="33"/>
        <v>48</v>
      </c>
      <c r="S42" s="490">
        <f t="shared" si="33"/>
        <v>48</v>
      </c>
      <c r="T42" s="490">
        <f>SUM(T43:T44)</f>
        <v>48.269999999999996</v>
      </c>
      <c r="U42" s="490">
        <f t="shared" si="33"/>
        <v>48.269999999999996</v>
      </c>
      <c r="V42" s="490">
        <f>SUM(V43:V44)</f>
        <v>41.3</v>
      </c>
      <c r="W42" s="490">
        <f>W43+W44</f>
        <v>22.768000000000001</v>
      </c>
      <c r="X42" s="490">
        <f>AD42</f>
        <v>22.76799999999999</v>
      </c>
      <c r="Y42" s="490"/>
      <c r="AA42" s="490">
        <f t="shared" ref="AA42:AD42" si="34">AA43+AA44</f>
        <v>22.768000000000001</v>
      </c>
      <c r="AB42" s="490">
        <f t="shared" si="34"/>
        <v>22.768000000000001</v>
      </c>
      <c r="AC42" s="490">
        <f t="shared" si="34"/>
        <v>22.768000000000001</v>
      </c>
      <c r="AD42" s="490">
        <f t="shared" si="34"/>
        <v>22.76799999999999</v>
      </c>
      <c r="AE42" s="490">
        <f>AE43+AE44</f>
        <v>17.3</v>
      </c>
      <c r="AF42" s="490">
        <f>AF43+AF44</f>
        <v>17.3</v>
      </c>
      <c r="AG42" s="490"/>
      <c r="AH42" s="490"/>
    </row>
    <row r="43" spans="1:34" x14ac:dyDescent="0.25">
      <c r="B43" s="110" t="s">
        <v>69</v>
      </c>
      <c r="C43" s="65">
        <v>0</v>
      </c>
      <c r="D43" s="65">
        <v>0</v>
      </c>
      <c r="E43" s="65">
        <v>0</v>
      </c>
      <c r="F43" s="65">
        <v>0</v>
      </c>
      <c r="G43" s="65">
        <v>0</v>
      </c>
      <c r="H43" s="65">
        <v>0</v>
      </c>
      <c r="I43" s="65">
        <v>0</v>
      </c>
      <c r="J43" s="465">
        <v>1712.6</v>
      </c>
      <c r="K43" s="465">
        <v>1712.6</v>
      </c>
      <c r="L43" s="465">
        <v>1656.6000000000004</v>
      </c>
      <c r="M43" s="465">
        <v>946.4</v>
      </c>
      <c r="N43" s="465">
        <v>946.4</v>
      </c>
      <c r="O43" s="465">
        <v>232.97</v>
      </c>
      <c r="P43" s="465">
        <v>24.27</v>
      </c>
      <c r="Q43" s="465">
        <f>24</f>
        <v>24</v>
      </c>
      <c r="R43" s="350">
        <v>24</v>
      </c>
      <c r="S43" s="350">
        <v>24</v>
      </c>
      <c r="T43" s="465">
        <v>24.27</v>
      </c>
      <c r="U43" s="465">
        <v>24.27</v>
      </c>
      <c r="V43" s="465">
        <v>17.3</v>
      </c>
      <c r="W43" s="465">
        <v>17.3</v>
      </c>
      <c r="X43" s="465">
        <f>AD43</f>
        <v>17.3</v>
      </c>
      <c r="Y43" s="465"/>
      <c r="AA43" s="465">
        <v>17.3</v>
      </c>
      <c r="AB43" s="465">
        <v>17.3</v>
      </c>
      <c r="AC43" s="465">
        <v>17.3</v>
      </c>
      <c r="AD43" s="465">
        <v>17.3</v>
      </c>
      <c r="AE43" s="465">
        <v>17.3</v>
      </c>
      <c r="AF43" s="465">
        <v>17.3</v>
      </c>
      <c r="AG43" s="465"/>
      <c r="AH43" s="465"/>
    </row>
    <row r="44" spans="1:34" x14ac:dyDescent="0.25">
      <c r="B44" s="110" t="s">
        <v>68</v>
      </c>
      <c r="C44" s="65">
        <v>0</v>
      </c>
      <c r="D44" s="65">
        <v>0</v>
      </c>
      <c r="E44" s="65">
        <v>0</v>
      </c>
      <c r="F44" s="65">
        <v>0</v>
      </c>
      <c r="G44" s="65">
        <v>0</v>
      </c>
      <c r="H44" s="65">
        <v>0</v>
      </c>
      <c r="I44" s="65">
        <v>0</v>
      </c>
      <c r="J44" s="465">
        <v>569.21600000000001</v>
      </c>
      <c r="K44" s="465">
        <v>615.8175</v>
      </c>
      <c r="L44" s="465">
        <v>620.32749999999999</v>
      </c>
      <c r="M44" s="465">
        <v>1340.1775</v>
      </c>
      <c r="N44" s="465">
        <v>629.97749999999996</v>
      </c>
      <c r="O44" s="465">
        <v>248.983</v>
      </c>
      <c r="P44" s="465">
        <v>248.983</v>
      </c>
      <c r="Q44" s="465">
        <f>25</f>
        <v>25</v>
      </c>
      <c r="R44" s="465">
        <f>24</f>
        <v>24</v>
      </c>
      <c r="S44" s="465">
        <f>24</f>
        <v>24</v>
      </c>
      <c r="T44" s="465">
        <f>24</f>
        <v>24</v>
      </c>
      <c r="U44" s="465">
        <f>24</f>
        <v>24</v>
      </c>
      <c r="V44" s="465">
        <f>24</f>
        <v>24</v>
      </c>
      <c r="W44" s="465">
        <v>5.468</v>
      </c>
      <c r="X44" s="465">
        <f>AD44</f>
        <v>5.4679999999999893</v>
      </c>
      <c r="Y44" s="465"/>
      <c r="AA44" s="465">
        <v>5.468</v>
      </c>
      <c r="AB44" s="465">
        <v>5.468</v>
      </c>
      <c r="AC44" s="465">
        <v>5.468</v>
      </c>
      <c r="AD44" s="465">
        <v>5.4679999999999893</v>
      </c>
      <c r="AE44" s="465">
        <v>0</v>
      </c>
      <c r="AF44" s="465">
        <v>0</v>
      </c>
      <c r="AG44" s="465"/>
      <c r="AH44" s="465"/>
    </row>
    <row r="45" spans="1:34" x14ac:dyDescent="0.25">
      <c r="B45" s="113"/>
      <c r="C45" s="65"/>
      <c r="D45" s="65"/>
      <c r="E45" s="65"/>
      <c r="F45" s="65"/>
      <c r="G45" s="65"/>
      <c r="H45" s="65"/>
      <c r="I45" s="65"/>
      <c r="J45" s="465"/>
      <c r="K45" s="465"/>
      <c r="L45" s="465"/>
      <c r="M45" s="465"/>
      <c r="N45" s="465"/>
      <c r="O45" s="465"/>
      <c r="P45" s="465"/>
      <c r="Q45" s="465"/>
      <c r="R45" s="465"/>
      <c r="S45" s="465"/>
      <c r="T45" s="465"/>
      <c r="U45" s="465"/>
      <c r="V45" s="465"/>
      <c r="W45" s="465"/>
      <c r="X45" s="465"/>
      <c r="Y45" s="465"/>
      <c r="Z45" s="350"/>
      <c r="AA45" s="465"/>
      <c r="AB45" s="465"/>
      <c r="AC45" s="465"/>
      <c r="AD45" s="465"/>
      <c r="AE45" s="465"/>
      <c r="AF45" s="465"/>
      <c r="AG45" s="465"/>
      <c r="AH45" s="465"/>
    </row>
    <row r="46" spans="1:34" x14ac:dyDescent="0.25">
      <c r="B46" s="110"/>
      <c r="C46" s="80"/>
      <c r="D46" s="80"/>
      <c r="E46" s="80"/>
      <c r="F46" s="80"/>
      <c r="G46" s="80"/>
      <c r="H46" s="80"/>
      <c r="I46" s="80"/>
      <c r="J46" s="465"/>
      <c r="K46" s="465"/>
      <c r="L46" s="465"/>
      <c r="M46" s="465"/>
      <c r="N46" s="465"/>
      <c r="O46" s="465"/>
      <c r="P46" s="465"/>
      <c r="Q46" s="465"/>
      <c r="R46" s="465"/>
      <c r="S46" s="465"/>
      <c r="T46" s="465"/>
      <c r="U46" s="465"/>
      <c r="V46" s="465"/>
      <c r="W46" s="465"/>
      <c r="X46" s="465"/>
      <c r="Y46" s="465"/>
      <c r="Z46" s="350"/>
      <c r="AA46" s="465"/>
      <c r="AB46" s="465"/>
      <c r="AC46" s="465"/>
      <c r="AD46" s="465"/>
      <c r="AE46" s="465"/>
      <c r="AF46" s="465"/>
      <c r="AG46" s="465"/>
      <c r="AH46" s="465"/>
    </row>
    <row r="47" spans="1:34" x14ac:dyDescent="0.25">
      <c r="B47" s="50"/>
      <c r="C47" s="80"/>
      <c r="D47" s="80"/>
      <c r="E47" s="80"/>
      <c r="F47" s="80"/>
      <c r="G47" s="80"/>
      <c r="H47" s="80"/>
      <c r="I47" s="80"/>
      <c r="J47" s="365"/>
      <c r="K47" s="365"/>
      <c r="L47" s="365"/>
      <c r="M47" s="365"/>
      <c r="N47" s="365"/>
      <c r="O47" s="365"/>
      <c r="P47" s="365"/>
      <c r="Q47" s="365"/>
      <c r="R47" s="365"/>
      <c r="S47" s="365"/>
      <c r="T47" s="365"/>
      <c r="U47" s="365"/>
      <c r="V47" s="365"/>
      <c r="W47" s="365"/>
      <c r="X47" s="365"/>
      <c r="Y47" s="365"/>
      <c r="AA47" s="365"/>
      <c r="AB47" s="365"/>
      <c r="AC47" s="365"/>
      <c r="AD47" s="365"/>
      <c r="AE47" s="365"/>
      <c r="AF47" s="365"/>
      <c r="AG47" s="365"/>
      <c r="AH47" s="365"/>
    </row>
    <row r="48" spans="1:34" x14ac:dyDescent="0.25">
      <c r="B48" s="111" t="s">
        <v>193</v>
      </c>
      <c r="C48" s="65">
        <v>0</v>
      </c>
      <c r="D48" s="65">
        <v>0</v>
      </c>
      <c r="E48" s="65">
        <v>0</v>
      </c>
      <c r="F48" s="65">
        <v>0</v>
      </c>
      <c r="G48" s="65">
        <v>0</v>
      </c>
      <c r="H48" s="65">
        <v>0</v>
      </c>
      <c r="I48" s="65">
        <v>0</v>
      </c>
      <c r="J48" s="276">
        <f t="shared" ref="J48:P48" si="35">J41+J35+J33+J21+J15+J4</f>
        <v>18588.184000000001</v>
      </c>
      <c r="K48" s="276">
        <f t="shared" si="35"/>
        <v>20623.465499999998</v>
      </c>
      <c r="L48" s="276">
        <f t="shared" si="35"/>
        <v>21989.360499999999</v>
      </c>
      <c r="M48" s="276">
        <f t="shared" si="35"/>
        <v>23211.480499999998</v>
      </c>
      <c r="N48" s="276">
        <f t="shared" si="35"/>
        <v>23378.835500000001</v>
      </c>
      <c r="O48" s="276">
        <f t="shared" si="35"/>
        <v>22905.589</v>
      </c>
      <c r="P48" s="276">
        <f t="shared" si="35"/>
        <v>22469.252</v>
      </c>
      <c r="Q48" s="276">
        <f>Q41+Q33+Q35+Q21+Q15+Q4</f>
        <v>24207.8</v>
      </c>
      <c r="R48" s="276">
        <f>R41+R33+R35+R21+R15+R4</f>
        <v>25065.673999999999</v>
      </c>
      <c r="S48" s="276">
        <f>S41+S33+S35+S21+S15+S4</f>
        <v>26596.673999999999</v>
      </c>
      <c r="T48" s="490">
        <v>27021.319</v>
      </c>
      <c r="U48" s="490">
        <v>26524.808999999997</v>
      </c>
      <c r="V48" s="490">
        <v>23524.193000000003</v>
      </c>
      <c r="W48" s="490">
        <v>24494.809990000002</v>
      </c>
      <c r="X48" s="276">
        <f>AD48</f>
        <v>26187.176851</v>
      </c>
      <c r="Y48" s="276"/>
      <c r="AA48" s="490">
        <v>25489.253522999999</v>
      </c>
      <c r="AB48" s="490">
        <v>25425.392994000002</v>
      </c>
      <c r="AC48" s="490">
        <v>25954.886555999998</v>
      </c>
      <c r="AD48" s="490">
        <v>26187.176851</v>
      </c>
      <c r="AE48" s="490">
        <v>26251.303305000001</v>
      </c>
      <c r="AF48" s="490">
        <v>26693.640657000004</v>
      </c>
      <c r="AG48" s="276"/>
      <c r="AH48" s="276"/>
    </row>
    <row r="49" spans="2:34" x14ac:dyDescent="0.25">
      <c r="B49" s="38" t="s">
        <v>194</v>
      </c>
      <c r="C49" s="80"/>
      <c r="D49" s="80"/>
      <c r="E49" s="80"/>
      <c r="F49" s="80"/>
      <c r="G49" s="80"/>
      <c r="H49" s="80"/>
      <c r="I49" s="80"/>
      <c r="J49" s="365"/>
      <c r="K49" s="365"/>
      <c r="L49" s="365"/>
      <c r="M49" s="365"/>
      <c r="N49" s="365"/>
      <c r="O49" s="365"/>
      <c r="P49" s="365"/>
      <c r="Q49" s="365"/>
      <c r="R49" s="365"/>
      <c r="S49" s="365"/>
      <c r="T49" s="365"/>
      <c r="U49" s="365"/>
      <c r="V49" s="365"/>
      <c r="W49" s="365"/>
      <c r="X49" s="365"/>
      <c r="Y49" s="365"/>
      <c r="AA49" s="365"/>
      <c r="AB49" s="365"/>
      <c r="AC49" s="365"/>
      <c r="AD49" s="365"/>
      <c r="AE49" s="365"/>
      <c r="AF49" s="365"/>
      <c r="AG49" s="365"/>
      <c r="AH49" s="365"/>
    </row>
    <row r="50" spans="2:34" x14ac:dyDescent="0.25">
      <c r="B50" s="113" t="s">
        <v>69</v>
      </c>
      <c r="C50" s="105" t="s">
        <v>23</v>
      </c>
      <c r="D50" s="105" t="s">
        <v>23</v>
      </c>
      <c r="E50" s="105" t="s">
        <v>23</v>
      </c>
      <c r="F50" s="105" t="s">
        <v>23</v>
      </c>
      <c r="G50" s="105" t="s">
        <v>23</v>
      </c>
      <c r="H50" s="105" t="s">
        <v>23</v>
      </c>
      <c r="I50" s="105" t="s">
        <v>23</v>
      </c>
      <c r="J50" s="292" t="s">
        <v>23</v>
      </c>
      <c r="K50" s="292" t="s">
        <v>23</v>
      </c>
      <c r="L50" s="292" t="s">
        <v>23</v>
      </c>
      <c r="M50" s="292" t="s">
        <v>23</v>
      </c>
      <c r="N50" s="292" t="s">
        <v>23</v>
      </c>
      <c r="O50" s="292" t="s">
        <v>23</v>
      </c>
      <c r="P50" s="292" t="s">
        <v>23</v>
      </c>
      <c r="Q50" s="292" t="s">
        <v>23</v>
      </c>
      <c r="R50" s="292" t="s">
        <v>23</v>
      </c>
      <c r="S50" s="292" t="s">
        <v>23</v>
      </c>
      <c r="T50" s="365">
        <v>11311.007</v>
      </c>
      <c r="U50" s="365">
        <v>11159.392</v>
      </c>
      <c r="V50" s="365">
        <v>9533.2819999999992</v>
      </c>
      <c r="W50" s="365">
        <v>8266.9819900000002</v>
      </c>
      <c r="X50" s="365">
        <f>AD50</f>
        <v>8396.2294990000009</v>
      </c>
      <c r="Y50" s="365"/>
      <c r="AA50" s="365">
        <v>8267.6187399999999</v>
      </c>
      <c r="AB50" s="365">
        <v>8344.9105349999991</v>
      </c>
      <c r="AC50" s="365">
        <v>8352.6029400000007</v>
      </c>
      <c r="AD50" s="365">
        <v>8396.2294990000009</v>
      </c>
      <c r="AE50" s="365">
        <v>8406.7625150000003</v>
      </c>
      <c r="AF50" s="365">
        <v>8445.9290360000014</v>
      </c>
      <c r="AG50" s="365"/>
      <c r="AH50" s="365"/>
    </row>
    <row r="51" spans="2:34" x14ac:dyDescent="0.25">
      <c r="B51" s="114" t="s">
        <v>68</v>
      </c>
      <c r="C51" s="105" t="s">
        <v>23</v>
      </c>
      <c r="D51" s="105" t="s">
        <v>23</v>
      </c>
      <c r="E51" s="105" t="s">
        <v>23</v>
      </c>
      <c r="F51" s="105" t="s">
        <v>23</v>
      </c>
      <c r="G51" s="105" t="s">
        <v>23</v>
      </c>
      <c r="H51" s="105" t="s">
        <v>23</v>
      </c>
      <c r="I51" s="105" t="s">
        <v>23</v>
      </c>
      <c r="J51" s="292" t="s">
        <v>23</v>
      </c>
      <c r="K51" s="292" t="s">
        <v>23</v>
      </c>
      <c r="L51" s="292" t="s">
        <v>23</v>
      </c>
      <c r="M51" s="292" t="s">
        <v>23</v>
      </c>
      <c r="N51" s="292" t="s">
        <v>23</v>
      </c>
      <c r="O51" s="292" t="s">
        <v>23</v>
      </c>
      <c r="P51" s="292" t="s">
        <v>23</v>
      </c>
      <c r="Q51" s="292" t="s">
        <v>23</v>
      </c>
      <c r="R51" s="292" t="s">
        <v>23</v>
      </c>
      <c r="S51" s="292" t="s">
        <v>23</v>
      </c>
      <c r="T51" s="465">
        <v>5709.808</v>
      </c>
      <c r="U51" s="465">
        <v>5372.5029999999997</v>
      </c>
      <c r="V51" s="465">
        <v>4717.2970000000005</v>
      </c>
      <c r="W51" s="465">
        <v>4754.0969999999998</v>
      </c>
      <c r="X51" s="465">
        <f>AD51</f>
        <v>5197</v>
      </c>
      <c r="Y51" s="465"/>
      <c r="Z51" s="350"/>
      <c r="AA51" s="465">
        <v>5323.2820000000002</v>
      </c>
      <c r="AB51" s="465">
        <v>5188.4770000000008</v>
      </c>
      <c r="AC51" s="465">
        <v>5197</v>
      </c>
      <c r="AD51" s="465">
        <v>5197</v>
      </c>
      <c r="AE51" s="365">
        <v>5296.2116120000001</v>
      </c>
      <c r="AF51" s="365">
        <v>5345.8963970000004</v>
      </c>
      <c r="AG51" s="465"/>
      <c r="AH51" s="465"/>
    </row>
    <row r="52" spans="2:34" x14ac:dyDescent="0.25">
      <c r="B52" s="114" t="s">
        <v>57</v>
      </c>
      <c r="C52" s="105" t="s">
        <v>23</v>
      </c>
      <c r="D52" s="105" t="s">
        <v>23</v>
      </c>
      <c r="E52" s="105" t="s">
        <v>23</v>
      </c>
      <c r="F52" s="105" t="s">
        <v>23</v>
      </c>
      <c r="G52" s="105" t="s">
        <v>23</v>
      </c>
      <c r="H52" s="105" t="s">
        <v>23</v>
      </c>
      <c r="I52" s="105" t="s">
        <v>23</v>
      </c>
      <c r="J52" s="292" t="s">
        <v>23</v>
      </c>
      <c r="K52" s="292" t="s">
        <v>23</v>
      </c>
      <c r="L52" s="292" t="s">
        <v>23</v>
      </c>
      <c r="M52" s="292" t="s">
        <v>23</v>
      </c>
      <c r="N52" s="292" t="s">
        <v>23</v>
      </c>
      <c r="O52" s="292" t="s">
        <v>23</v>
      </c>
      <c r="P52" s="292" t="s">
        <v>23</v>
      </c>
      <c r="Q52" s="292" t="s">
        <v>23</v>
      </c>
      <c r="R52" s="292" t="s">
        <v>23</v>
      </c>
      <c r="S52" s="292" t="s">
        <v>23</v>
      </c>
      <c r="T52" s="365">
        <v>2786.7239999999997</v>
      </c>
      <c r="U52" s="365">
        <v>2786.7239999999997</v>
      </c>
      <c r="V52" s="365">
        <v>2755.2239999999997</v>
      </c>
      <c r="W52" s="365">
        <v>3114.2340000000004</v>
      </c>
      <c r="X52" s="365">
        <f>AD52</f>
        <v>3292.0584709999998</v>
      </c>
      <c r="Y52" s="365"/>
      <c r="AA52" s="365">
        <v>3114.2340000000004</v>
      </c>
      <c r="AB52" s="365">
        <v>3164.4503410000002</v>
      </c>
      <c r="AC52" s="365">
        <v>3488.7397719999999</v>
      </c>
      <c r="AD52" s="365">
        <v>3292.0584709999998</v>
      </c>
      <c r="AE52" s="365">
        <v>3293.9861139999998</v>
      </c>
      <c r="AF52" s="365">
        <v>3298.5853010000001</v>
      </c>
      <c r="AG52" s="365"/>
      <c r="AH52" s="365"/>
    </row>
    <row r="53" spans="2:34" x14ac:dyDescent="0.25">
      <c r="B53" s="38" t="s">
        <v>71</v>
      </c>
      <c r="C53" s="105" t="s">
        <v>23</v>
      </c>
      <c r="D53" s="105" t="s">
        <v>23</v>
      </c>
      <c r="E53" s="105" t="s">
        <v>23</v>
      </c>
      <c r="F53" s="105" t="s">
        <v>23</v>
      </c>
      <c r="G53" s="105" t="s">
        <v>23</v>
      </c>
      <c r="H53" s="105" t="s">
        <v>23</v>
      </c>
      <c r="I53" s="105" t="s">
        <v>23</v>
      </c>
      <c r="J53" s="292" t="s">
        <v>23</v>
      </c>
      <c r="K53" s="292" t="s">
        <v>23</v>
      </c>
      <c r="L53" s="292" t="s">
        <v>23</v>
      </c>
      <c r="M53" s="292" t="s">
        <v>23</v>
      </c>
      <c r="N53" s="292" t="s">
        <v>23</v>
      </c>
      <c r="O53" s="292" t="s">
        <v>23</v>
      </c>
      <c r="P53" s="292" t="s">
        <v>23</v>
      </c>
      <c r="Q53" s="292" t="s">
        <v>23</v>
      </c>
      <c r="R53" s="292" t="s">
        <v>23</v>
      </c>
      <c r="S53" s="292" t="s">
        <v>23</v>
      </c>
      <c r="T53" s="365">
        <v>5332.4100000000008</v>
      </c>
      <c r="U53" s="365">
        <v>5714.01</v>
      </c>
      <c r="V53" s="365">
        <v>5828.21</v>
      </c>
      <c r="W53" s="365">
        <v>5908.4169999999995</v>
      </c>
      <c r="X53" s="365">
        <f>AD53</f>
        <v>6024.8769999999995</v>
      </c>
      <c r="Y53" s="365"/>
      <c r="AA53" s="365">
        <v>5911.0769999999993</v>
      </c>
      <c r="AB53" s="365">
        <v>5923.4569999999994</v>
      </c>
      <c r="AC53" s="365">
        <v>5945.6869999999999</v>
      </c>
      <c r="AD53" s="365">
        <v>6024.8769999999995</v>
      </c>
      <c r="AE53" s="365">
        <v>6021.9719999999998</v>
      </c>
      <c r="AF53" s="365">
        <v>6079.6120000000001</v>
      </c>
      <c r="AG53" s="365"/>
      <c r="AH53" s="365"/>
    </row>
    <row r="54" spans="2:34" x14ac:dyDescent="0.25">
      <c r="B54" s="50"/>
      <c r="C54" s="115"/>
      <c r="D54" s="115"/>
      <c r="E54" s="115"/>
      <c r="F54" s="115"/>
      <c r="G54" s="115"/>
      <c r="H54" s="115"/>
      <c r="I54" s="115"/>
      <c r="J54" s="466"/>
      <c r="K54" s="466"/>
      <c r="L54" s="466"/>
      <c r="M54" s="466"/>
      <c r="N54" s="466"/>
      <c r="O54" s="466"/>
      <c r="P54" s="466"/>
      <c r="Q54" s="466"/>
      <c r="R54" s="466"/>
      <c r="S54" s="466"/>
      <c r="T54" s="466"/>
      <c r="U54" s="466"/>
      <c r="V54" s="392"/>
      <c r="AA54" s="276"/>
      <c r="AB54" s="276"/>
      <c r="AC54" s="392"/>
    </row>
    <row r="55" spans="2:34" x14ac:dyDescent="0.25">
      <c r="B55" s="177" t="s">
        <v>195</v>
      </c>
      <c r="C55" s="61">
        <v>2001</v>
      </c>
      <c r="D55" s="61">
        <v>2002</v>
      </c>
      <c r="E55" s="61">
        <v>2003</v>
      </c>
      <c r="F55" s="61">
        <v>2004</v>
      </c>
      <c r="G55" s="61">
        <v>2005</v>
      </c>
      <c r="H55" s="61">
        <v>2006</v>
      </c>
      <c r="I55" s="61">
        <v>2007</v>
      </c>
      <c r="J55" s="240">
        <v>2008</v>
      </c>
      <c r="K55" s="240">
        <v>2009</v>
      </c>
      <c r="L55" s="240">
        <v>2010</v>
      </c>
      <c r="M55" s="240">
        <v>2011</v>
      </c>
      <c r="N55" s="240">
        <v>2012</v>
      </c>
      <c r="O55" s="240">
        <v>2013</v>
      </c>
      <c r="P55" s="240">
        <v>2014</v>
      </c>
      <c r="Q55" s="240">
        <v>2015</v>
      </c>
      <c r="R55" s="240">
        <v>2016</v>
      </c>
      <c r="S55" s="240">
        <v>2017</v>
      </c>
      <c r="T55" s="240">
        <v>2018</v>
      </c>
      <c r="U55" s="240">
        <v>2019</v>
      </c>
      <c r="V55" s="240">
        <v>2020</v>
      </c>
      <c r="W55" s="240">
        <v>2021</v>
      </c>
      <c r="X55" s="241">
        <v>2022</v>
      </c>
      <c r="Y55" s="242">
        <v>2023</v>
      </c>
      <c r="AA55" s="243" t="s">
        <v>283</v>
      </c>
      <c r="AB55" s="243" t="s">
        <v>284</v>
      </c>
      <c r="AC55" s="243" t="s">
        <v>285</v>
      </c>
      <c r="AD55" s="243">
        <v>2022</v>
      </c>
      <c r="AE55" s="244" t="s">
        <v>313</v>
      </c>
      <c r="AF55" s="244" t="s">
        <v>314</v>
      </c>
      <c r="AG55" s="245" t="s">
        <v>315</v>
      </c>
      <c r="AH55" s="246">
        <v>2023</v>
      </c>
    </row>
    <row r="56" spans="2:34" x14ac:dyDescent="0.25">
      <c r="B56" s="34" t="s">
        <v>64</v>
      </c>
      <c r="C56" s="65">
        <v>0</v>
      </c>
      <c r="D56" s="65">
        <v>0</v>
      </c>
      <c r="E56" s="65">
        <v>0</v>
      </c>
      <c r="F56" s="65">
        <v>0</v>
      </c>
      <c r="G56" s="65">
        <v>0</v>
      </c>
      <c r="H56" s="65">
        <v>0</v>
      </c>
      <c r="I56" s="65">
        <v>0</v>
      </c>
      <c r="J56" s="276">
        <f>J57+J61+J64</f>
        <v>7806.7170096955651</v>
      </c>
      <c r="K56" s="276">
        <f t="shared" ref="K56:P56" si="36">K57+K61+K64</f>
        <v>10907.089172066126</v>
      </c>
      <c r="L56" s="276">
        <f t="shared" si="36"/>
        <v>14351.895928778911</v>
      </c>
      <c r="M56" s="276">
        <f t="shared" si="36"/>
        <v>16800.47927777523</v>
      </c>
      <c r="N56" s="276">
        <f t="shared" si="36"/>
        <v>18444.757229315044</v>
      </c>
      <c r="O56" s="276">
        <f t="shared" si="36"/>
        <v>19142.107623175612</v>
      </c>
      <c r="P56" s="276">
        <f t="shared" si="36"/>
        <v>19695.463847499999</v>
      </c>
      <c r="Q56" s="276">
        <v>21237</v>
      </c>
      <c r="R56" s="276">
        <v>24334</v>
      </c>
      <c r="S56" s="276">
        <v>27446</v>
      </c>
      <c r="T56" s="276">
        <v>28132.914448639793</v>
      </c>
      <c r="U56" s="276">
        <v>29767.625823840161</v>
      </c>
      <c r="V56" s="276">
        <v>28272.154582654999</v>
      </c>
      <c r="W56" s="276">
        <v>29591.752673066996</v>
      </c>
      <c r="X56" s="276">
        <f>AD56</f>
        <v>31771.818323362</v>
      </c>
      <c r="Y56" s="276"/>
      <c r="AA56" s="276">
        <v>8964.1786430649991</v>
      </c>
      <c r="AB56" s="276">
        <v>17151.676095839004</v>
      </c>
      <c r="AC56" s="276">
        <v>23290.733334185999</v>
      </c>
      <c r="AD56" s="276">
        <v>31771.818323362</v>
      </c>
      <c r="AE56" s="276">
        <v>9630.0375386769992</v>
      </c>
      <c r="AF56" s="276">
        <v>16632.807636141999</v>
      </c>
      <c r="AG56" s="276"/>
      <c r="AH56" s="276"/>
    </row>
    <row r="57" spans="2:34" x14ac:dyDescent="0.25">
      <c r="B57" s="34" t="s">
        <v>59</v>
      </c>
      <c r="C57" s="65"/>
      <c r="D57" s="65"/>
      <c r="E57" s="65"/>
      <c r="F57" s="65"/>
      <c r="G57" s="65"/>
      <c r="H57" s="65"/>
      <c r="I57" s="65"/>
      <c r="J57" s="276">
        <f>SUM(J58:J60)</f>
        <v>3900.037644</v>
      </c>
      <c r="K57" s="276">
        <f t="shared" ref="K57:U57" si="37">SUM(K58:K60)</f>
        <v>4975.3514381613422</v>
      </c>
      <c r="L57" s="276">
        <f t="shared" si="37"/>
        <v>6631.6307071870324</v>
      </c>
      <c r="M57" s="276">
        <f t="shared" si="37"/>
        <v>7300.5154852416081</v>
      </c>
      <c r="N57" s="276">
        <f t="shared" si="37"/>
        <v>8276.7538032511056</v>
      </c>
      <c r="O57" s="276">
        <f t="shared" si="37"/>
        <v>9142.9607783136598</v>
      </c>
      <c r="P57" s="276">
        <f t="shared" si="37"/>
        <v>9261.9451432999995</v>
      </c>
      <c r="Q57" s="276">
        <f t="shared" si="37"/>
        <v>9989</v>
      </c>
      <c r="R57" s="276">
        <f t="shared" si="37"/>
        <v>11159</v>
      </c>
      <c r="S57" s="276">
        <f t="shared" si="37"/>
        <v>11591</v>
      </c>
      <c r="T57" s="276">
        <f t="shared" si="37"/>
        <v>11405.74319251602</v>
      </c>
      <c r="U57" s="276">
        <f t="shared" si="37"/>
        <v>11713.27946002743</v>
      </c>
      <c r="V57" s="276">
        <f>SUM(V58:V60)</f>
        <v>9948.9512834630004</v>
      </c>
      <c r="W57" s="276">
        <f t="shared" ref="W57" si="38">SUM(W58:W60)</f>
        <v>11281.422858117001</v>
      </c>
      <c r="X57" s="276">
        <f>AD57</f>
        <v>11699.504380683</v>
      </c>
      <c r="Y57" s="276"/>
      <c r="Z57" s="266"/>
      <c r="AA57" s="276">
        <f t="shared" ref="AA57:AE57" si="39">SUM(AA58:AA60)</f>
        <v>3511.3159296079998</v>
      </c>
      <c r="AB57" s="276">
        <f t="shared" si="39"/>
        <v>6292.0229392150004</v>
      </c>
      <c r="AC57" s="276">
        <f t="shared" si="39"/>
        <v>8569.1803109760003</v>
      </c>
      <c r="AD57" s="276">
        <f t="shared" si="39"/>
        <v>11699.504380683</v>
      </c>
      <c r="AE57" s="276">
        <f t="shared" si="39"/>
        <v>3444.4867343390001</v>
      </c>
      <c r="AF57" s="276">
        <f t="shared" ref="AF57" si="40">SUM(AF58:AF60)</f>
        <v>5814.6683569369998</v>
      </c>
      <c r="AG57" s="276"/>
      <c r="AH57" s="276"/>
    </row>
    <row r="58" spans="2:34" x14ac:dyDescent="0.25">
      <c r="B58" s="109" t="s">
        <v>69</v>
      </c>
      <c r="C58" s="80">
        <v>0</v>
      </c>
      <c r="D58" s="80">
        <v>0</v>
      </c>
      <c r="E58" s="80">
        <v>0</v>
      </c>
      <c r="F58" s="80">
        <v>0</v>
      </c>
      <c r="G58" s="80">
        <v>0</v>
      </c>
      <c r="H58" s="80">
        <v>0</v>
      </c>
      <c r="I58" s="80">
        <v>0</v>
      </c>
      <c r="J58" s="364" t="s">
        <v>23</v>
      </c>
      <c r="K58" s="364" t="s">
        <v>23</v>
      </c>
      <c r="L58" s="364" t="s">
        <v>23</v>
      </c>
      <c r="M58" s="364" t="s">
        <v>23</v>
      </c>
      <c r="N58" s="364" t="s">
        <v>23</v>
      </c>
      <c r="O58" s="364">
        <v>0</v>
      </c>
      <c r="P58" s="364">
        <v>0</v>
      </c>
      <c r="Q58" s="365">
        <f>6834-Q59</f>
        <v>1987</v>
      </c>
      <c r="R58" s="365">
        <v>3044</v>
      </c>
      <c r="S58" s="365">
        <v>2904</v>
      </c>
      <c r="T58" s="365">
        <v>2987.2551640004999</v>
      </c>
      <c r="U58" s="365">
        <v>3151.2621479949999</v>
      </c>
      <c r="V58" s="365">
        <v>2616.0694590749995</v>
      </c>
      <c r="W58" s="365">
        <v>3040.7349803830002</v>
      </c>
      <c r="X58" s="365">
        <f>AD58</f>
        <v>2707.1357340000004</v>
      </c>
      <c r="Y58" s="365"/>
      <c r="AA58" s="365">
        <v>764.72488824999994</v>
      </c>
      <c r="AB58" s="365">
        <v>1377.6335670000001</v>
      </c>
      <c r="AC58" s="365">
        <v>1929.9618360000002</v>
      </c>
      <c r="AD58" s="365">
        <v>2707.1357340000004</v>
      </c>
      <c r="AE58" s="505">
        <v>725.96697900000004</v>
      </c>
      <c r="AF58" s="505">
        <v>1294.3575047500001</v>
      </c>
      <c r="AG58" s="505"/>
      <c r="AH58" s="365"/>
    </row>
    <row r="59" spans="2:34" x14ac:dyDescent="0.25">
      <c r="B59" s="109" t="s">
        <v>68</v>
      </c>
      <c r="C59" s="80">
        <v>0</v>
      </c>
      <c r="D59" s="80">
        <v>0</v>
      </c>
      <c r="E59" s="80">
        <v>0</v>
      </c>
      <c r="F59" s="80">
        <v>0</v>
      </c>
      <c r="G59" s="80">
        <v>0</v>
      </c>
      <c r="H59" s="80">
        <v>0</v>
      </c>
      <c r="I59" s="80">
        <v>0</v>
      </c>
      <c r="J59" s="364" t="s">
        <v>23</v>
      </c>
      <c r="K59" s="364" t="s">
        <v>23</v>
      </c>
      <c r="L59" s="364" t="s">
        <v>23</v>
      </c>
      <c r="M59" s="364" t="s">
        <v>23</v>
      </c>
      <c r="N59" s="364" t="s">
        <v>23</v>
      </c>
      <c r="O59" s="364">
        <v>0</v>
      </c>
      <c r="P59" s="364">
        <v>0</v>
      </c>
      <c r="Q59" s="365">
        <v>4847</v>
      </c>
      <c r="R59" s="365">
        <v>4926</v>
      </c>
      <c r="S59" s="365">
        <v>5095</v>
      </c>
      <c r="T59" s="365">
        <v>5163.8817598968499</v>
      </c>
      <c r="U59" s="365">
        <v>5298.3028679999998</v>
      </c>
      <c r="V59" s="365">
        <v>4346.1518260000003</v>
      </c>
      <c r="W59" s="365">
        <v>4979.0394788590002</v>
      </c>
      <c r="X59" s="365">
        <f t="shared" ref="X59:X60" si="41">AD59</f>
        <v>4885.1244195829995</v>
      </c>
      <c r="Y59" s="365"/>
      <c r="AA59" s="365">
        <v>1406.5868744429999</v>
      </c>
      <c r="AB59" s="365">
        <v>2534.1956034330001</v>
      </c>
      <c r="AC59" s="365">
        <v>3513.4249975829998</v>
      </c>
      <c r="AD59" s="365">
        <v>4885.1244195829995</v>
      </c>
      <c r="AE59" s="505">
        <v>1370.8565235830001</v>
      </c>
      <c r="AF59" s="505">
        <v>2344.721383095</v>
      </c>
      <c r="AG59" s="505"/>
      <c r="AH59" s="365"/>
    </row>
    <row r="60" spans="2:34" x14ac:dyDescent="0.25">
      <c r="B60" s="109" t="s">
        <v>188</v>
      </c>
      <c r="C60" s="80">
        <v>0</v>
      </c>
      <c r="D60" s="80">
        <v>0</v>
      </c>
      <c r="E60" s="80">
        <v>0</v>
      </c>
      <c r="F60" s="80">
        <v>0</v>
      </c>
      <c r="G60" s="80">
        <v>0</v>
      </c>
      <c r="H60" s="80">
        <v>0</v>
      </c>
      <c r="I60" s="80">
        <v>0</v>
      </c>
      <c r="J60" s="365">
        <v>3900.037644</v>
      </c>
      <c r="K60" s="365">
        <v>4975.3514381613422</v>
      </c>
      <c r="L60" s="365">
        <v>6631.6307071870324</v>
      </c>
      <c r="M60" s="365">
        <v>7300.5154852416081</v>
      </c>
      <c r="N60" s="365">
        <v>8276.7538032511056</v>
      </c>
      <c r="O60" s="365">
        <v>9142.9607783136598</v>
      </c>
      <c r="P60" s="365">
        <v>9261.9451432999995</v>
      </c>
      <c r="Q60" s="365">
        <v>3155</v>
      </c>
      <c r="R60" s="365">
        <v>3189</v>
      </c>
      <c r="S60" s="365">
        <v>3592</v>
      </c>
      <c r="T60" s="365">
        <v>3254.6062686186701</v>
      </c>
      <c r="U60" s="365">
        <v>3263.71444403243</v>
      </c>
      <c r="V60" s="365">
        <v>2986.7299983880002</v>
      </c>
      <c r="W60" s="365">
        <v>3261.6483988750001</v>
      </c>
      <c r="X60" s="365">
        <f t="shared" si="41"/>
        <v>4107.2442271</v>
      </c>
      <c r="Y60" s="365"/>
      <c r="AA60" s="365">
        <v>1340.004166915</v>
      </c>
      <c r="AB60" s="365">
        <v>2380.193768782</v>
      </c>
      <c r="AC60" s="365">
        <v>3125.7934773929992</v>
      </c>
      <c r="AD60" s="365">
        <v>4107.2442271</v>
      </c>
      <c r="AE60" s="505">
        <v>1347.6632317560002</v>
      </c>
      <c r="AF60" s="505">
        <v>2175.5894690919999</v>
      </c>
      <c r="AG60" s="365"/>
      <c r="AH60" s="365"/>
    </row>
    <row r="61" spans="2:34" x14ac:dyDescent="0.25">
      <c r="B61" s="34" t="s">
        <v>6</v>
      </c>
      <c r="C61" s="65"/>
      <c r="D61" s="65"/>
      <c r="E61" s="65"/>
      <c r="F61" s="65"/>
      <c r="G61" s="65"/>
      <c r="H61" s="65"/>
      <c r="I61" s="65"/>
      <c r="J61" s="276">
        <f>J62+J63</f>
        <v>3906.6793656955651</v>
      </c>
      <c r="K61" s="276">
        <f t="shared" ref="K61:U61" si="42">K62+K63</f>
        <v>5905.4905559047838</v>
      </c>
      <c r="L61" s="276">
        <f t="shared" si="42"/>
        <v>7689.4817925918805</v>
      </c>
      <c r="M61" s="276">
        <f t="shared" si="42"/>
        <v>9330.3320686166226</v>
      </c>
      <c r="N61" s="276">
        <f t="shared" si="42"/>
        <v>9936.7398379409387</v>
      </c>
      <c r="O61" s="276">
        <f t="shared" si="42"/>
        <v>9769.3501915000015</v>
      </c>
      <c r="P61" s="276">
        <f t="shared" si="42"/>
        <v>10197.5849363</v>
      </c>
      <c r="Q61" s="276">
        <f t="shared" si="42"/>
        <v>11025</v>
      </c>
      <c r="R61" s="276">
        <f t="shared" si="42"/>
        <v>12509</v>
      </c>
      <c r="S61" s="276">
        <f t="shared" si="42"/>
        <v>14994</v>
      </c>
      <c r="T61" s="276">
        <f t="shared" si="42"/>
        <v>15492.18640608535</v>
      </c>
      <c r="U61" s="276">
        <f t="shared" si="42"/>
        <v>16297.0427621405</v>
      </c>
      <c r="V61" s="276">
        <f>V62+V63</f>
        <v>17230.592968547</v>
      </c>
      <c r="W61" s="276">
        <f t="shared" ref="W61" si="43">W62+W63</f>
        <v>16467.803851113997</v>
      </c>
      <c r="X61" s="276">
        <f>AD61</f>
        <v>17883.197043460998</v>
      </c>
      <c r="Y61" s="276"/>
      <c r="Z61" s="276"/>
      <c r="AA61" s="276">
        <f t="shared" ref="AA61:AE61" si="44">AA62+AA63</f>
        <v>5062.6688662289998</v>
      </c>
      <c r="AB61" s="276">
        <f t="shared" si="44"/>
        <v>10022.631579396002</v>
      </c>
      <c r="AC61" s="276">
        <f t="shared" si="44"/>
        <v>13122.877315982001</v>
      </c>
      <c r="AD61" s="276">
        <f t="shared" si="44"/>
        <v>17883.197043460998</v>
      </c>
      <c r="AE61" s="276">
        <f t="shared" si="44"/>
        <v>4965.2387164389993</v>
      </c>
      <c r="AF61" s="276">
        <f t="shared" ref="AF61" si="45">AF62+AF63</f>
        <v>8816.650538898999</v>
      </c>
      <c r="AG61" s="276"/>
      <c r="AH61" s="276"/>
    </row>
    <row r="62" spans="2:34" x14ac:dyDescent="0.25">
      <c r="B62" s="109" t="s">
        <v>71</v>
      </c>
      <c r="C62" s="80">
        <v>0</v>
      </c>
      <c r="D62" s="80">
        <v>0</v>
      </c>
      <c r="E62" s="80">
        <v>0</v>
      </c>
      <c r="F62" s="80">
        <v>0</v>
      </c>
      <c r="G62" s="80">
        <v>0</v>
      </c>
      <c r="H62" s="80">
        <v>0</v>
      </c>
      <c r="I62" s="80">
        <v>0</v>
      </c>
      <c r="J62" s="365">
        <v>3906.6793656955651</v>
      </c>
      <c r="K62" s="365">
        <v>5905.4905559047838</v>
      </c>
      <c r="L62" s="365">
        <v>7689.4817925918805</v>
      </c>
      <c r="M62" s="365">
        <v>9330.3320686166226</v>
      </c>
      <c r="N62" s="365">
        <v>9936.7398379409387</v>
      </c>
      <c r="O62" s="365">
        <v>9769.3501915000015</v>
      </c>
      <c r="P62" s="365">
        <v>10197.5849363</v>
      </c>
      <c r="Q62" s="365">
        <v>11025</v>
      </c>
      <c r="R62" s="365">
        <v>12443</v>
      </c>
      <c r="S62" s="365">
        <v>14332</v>
      </c>
      <c r="T62" s="365">
        <v>14721.1707615222</v>
      </c>
      <c r="U62" s="365">
        <v>15500.943040608599</v>
      </c>
      <c r="V62" s="365">
        <v>16442.827853071001</v>
      </c>
      <c r="W62" s="365">
        <v>15535.659450685998</v>
      </c>
      <c r="X62" s="365">
        <f>AD62</f>
        <v>16700.904733269999</v>
      </c>
      <c r="Y62" s="365"/>
      <c r="AA62" s="365">
        <v>4757.1079467700001</v>
      </c>
      <c r="AB62" s="365">
        <v>9422.1166456710016</v>
      </c>
      <c r="AC62" s="365">
        <v>12266.176418864001</v>
      </c>
      <c r="AD62" s="365">
        <v>16700.904733269999</v>
      </c>
      <c r="AE62" s="505">
        <v>4665.7347580549995</v>
      </c>
      <c r="AF62" s="505">
        <v>8187.7218086089997</v>
      </c>
      <c r="AG62" s="365"/>
      <c r="AH62" s="365"/>
    </row>
    <row r="63" spans="2:34" x14ac:dyDescent="0.25">
      <c r="B63" s="109" t="s">
        <v>196</v>
      </c>
      <c r="C63" s="116"/>
      <c r="D63" s="116"/>
      <c r="E63" s="116"/>
      <c r="F63" s="116"/>
      <c r="G63" s="116"/>
      <c r="H63" s="116"/>
      <c r="I63" s="116"/>
      <c r="J63" s="364">
        <v>0</v>
      </c>
      <c r="K63" s="364">
        <v>0</v>
      </c>
      <c r="L63" s="364">
        <v>0</v>
      </c>
      <c r="M63" s="364">
        <v>0</v>
      </c>
      <c r="N63" s="364">
        <v>0</v>
      </c>
      <c r="O63" s="364">
        <v>0</v>
      </c>
      <c r="P63" s="364">
        <v>0</v>
      </c>
      <c r="Q63" s="364">
        <v>0</v>
      </c>
      <c r="R63" s="365">
        <f>R56-(R57+R62+R64)</f>
        <v>66</v>
      </c>
      <c r="S63" s="365">
        <f>S56-(S57+S62+S64)</f>
        <v>662</v>
      </c>
      <c r="T63" s="365">
        <v>771.01564456314998</v>
      </c>
      <c r="U63" s="365">
        <v>796.09972153190006</v>
      </c>
      <c r="V63" s="365">
        <v>787.76511547600012</v>
      </c>
      <c r="W63" s="365">
        <v>932.14440042799993</v>
      </c>
      <c r="X63" s="365">
        <f>AD63</f>
        <v>1182.2923101910001</v>
      </c>
      <c r="Y63" s="365"/>
      <c r="AA63" s="365">
        <v>305.56091945899999</v>
      </c>
      <c r="AB63" s="365">
        <v>600.51493372499999</v>
      </c>
      <c r="AC63" s="365">
        <v>856.70089711800006</v>
      </c>
      <c r="AD63" s="365">
        <v>1182.2923101910001</v>
      </c>
      <c r="AE63" s="505">
        <v>299.50395838400004</v>
      </c>
      <c r="AF63" s="505">
        <v>628.92873029000009</v>
      </c>
      <c r="AG63" s="365"/>
      <c r="AH63" s="365"/>
    </row>
    <row r="64" spans="2:34" x14ac:dyDescent="0.25">
      <c r="B64" s="34" t="s">
        <v>291</v>
      </c>
      <c r="C64" s="65"/>
      <c r="D64" s="65"/>
      <c r="E64" s="65"/>
      <c r="F64" s="65"/>
      <c r="G64" s="65"/>
      <c r="H64" s="65"/>
      <c r="I64" s="65"/>
      <c r="J64" s="276">
        <f>J65</f>
        <v>0</v>
      </c>
      <c r="K64" s="276">
        <f t="shared" ref="K64:U64" si="46">K65</f>
        <v>26.247177999999998</v>
      </c>
      <c r="L64" s="276">
        <f t="shared" si="46"/>
        <v>30.783429000000005</v>
      </c>
      <c r="M64" s="276">
        <f t="shared" si="46"/>
        <v>169.63172391699999</v>
      </c>
      <c r="N64" s="276">
        <f t="shared" si="46"/>
        <v>231.26358812300003</v>
      </c>
      <c r="O64" s="276">
        <f t="shared" si="46"/>
        <v>229.79665336195004</v>
      </c>
      <c r="P64" s="276">
        <f t="shared" si="46"/>
        <v>235.93376789999999</v>
      </c>
      <c r="Q64" s="276">
        <f t="shared" si="46"/>
        <v>222</v>
      </c>
      <c r="R64" s="276">
        <f t="shared" si="46"/>
        <v>666</v>
      </c>
      <c r="S64" s="276">
        <f t="shared" si="46"/>
        <v>861</v>
      </c>
      <c r="T64" s="276">
        <f t="shared" si="46"/>
        <v>1234.9848500384198</v>
      </c>
      <c r="U64" s="276">
        <f t="shared" si="46"/>
        <v>1757.3036016722301</v>
      </c>
      <c r="V64" s="276">
        <f>V65</f>
        <v>1092.610330645</v>
      </c>
      <c r="W64" s="276">
        <f t="shared" ref="W64" si="47">W65</f>
        <v>1842.5259638360001</v>
      </c>
      <c r="X64" s="276">
        <f>AD64</f>
        <v>2189.1168992180001</v>
      </c>
      <c r="Y64" s="276"/>
      <c r="Z64" s="266"/>
      <c r="AA64" s="276">
        <f t="shared" ref="AA64:AF64" si="48">AA65</f>
        <v>390.19384722800004</v>
      </c>
      <c r="AB64" s="276">
        <f t="shared" si="48"/>
        <v>837.02157722800007</v>
      </c>
      <c r="AC64" s="276">
        <f t="shared" si="48"/>
        <v>1598.6757072279997</v>
      </c>
      <c r="AD64" s="276">
        <f t="shared" si="48"/>
        <v>2189.1168992180001</v>
      </c>
      <c r="AE64" s="276">
        <f t="shared" si="48"/>
        <v>1220.3120878989998</v>
      </c>
      <c r="AF64" s="276">
        <f t="shared" si="48"/>
        <v>2001.4887403059997</v>
      </c>
      <c r="AG64" s="276"/>
      <c r="AH64" s="276"/>
    </row>
    <row r="65" spans="2:34" x14ac:dyDescent="0.25">
      <c r="B65" s="110" t="s">
        <v>57</v>
      </c>
      <c r="C65" s="80">
        <v>0</v>
      </c>
      <c r="D65" s="80">
        <v>0</v>
      </c>
      <c r="E65" s="80">
        <v>0</v>
      </c>
      <c r="F65" s="80">
        <v>0</v>
      </c>
      <c r="G65" s="80">
        <v>0</v>
      </c>
      <c r="H65" s="80">
        <v>0</v>
      </c>
      <c r="I65" s="80">
        <v>0</v>
      </c>
      <c r="J65" s="365">
        <v>0</v>
      </c>
      <c r="K65" s="365">
        <v>26.247177999999998</v>
      </c>
      <c r="L65" s="365">
        <v>30.783429000000005</v>
      </c>
      <c r="M65" s="365">
        <v>169.63172391699999</v>
      </c>
      <c r="N65" s="365">
        <v>231.26358812300003</v>
      </c>
      <c r="O65" s="365">
        <v>229.79665336195004</v>
      </c>
      <c r="P65" s="365">
        <v>235.93376789999999</v>
      </c>
      <c r="Q65" s="365">
        <v>222</v>
      </c>
      <c r="R65" s="365">
        <v>666</v>
      </c>
      <c r="S65" s="365">
        <v>861</v>
      </c>
      <c r="T65" s="365">
        <v>1234.9848500384198</v>
      </c>
      <c r="U65" s="365">
        <v>1757.3036016722301</v>
      </c>
      <c r="V65" s="365">
        <v>1092.610330645</v>
      </c>
      <c r="W65" s="365">
        <v>1842.5259638360001</v>
      </c>
      <c r="X65" s="365">
        <f>AD65</f>
        <v>2189.1168992180001</v>
      </c>
      <c r="Y65" s="365"/>
      <c r="AA65" s="365">
        <v>390.19384722800004</v>
      </c>
      <c r="AB65" s="365">
        <v>837.02157722800007</v>
      </c>
      <c r="AC65" s="365">
        <v>1598.6757072279997</v>
      </c>
      <c r="AD65" s="365">
        <v>2189.1168992180001</v>
      </c>
      <c r="AE65" s="505">
        <v>1220.3120878989998</v>
      </c>
      <c r="AF65" s="505">
        <v>2001.4887403059997</v>
      </c>
      <c r="AG65" s="365"/>
      <c r="AH65" s="365"/>
    </row>
    <row r="66" spans="2:34" x14ac:dyDescent="0.25">
      <c r="O66" s="249"/>
      <c r="P66" s="249"/>
      <c r="Q66" s="249"/>
      <c r="R66" s="249"/>
      <c r="S66" s="266"/>
      <c r="T66" s="266"/>
      <c r="U66" s="266"/>
      <c r="W66" s="266"/>
      <c r="X66" s="266"/>
      <c r="Y66" s="266"/>
      <c r="Z66" s="266"/>
    </row>
    <row r="67" spans="2:34" x14ac:dyDescent="0.25">
      <c r="B67" s="50" t="s">
        <v>65</v>
      </c>
      <c r="C67" s="142">
        <v>0</v>
      </c>
      <c r="D67" s="142">
        <v>0</v>
      </c>
      <c r="E67" s="142">
        <v>0</v>
      </c>
      <c r="F67" s="142">
        <v>0</v>
      </c>
      <c r="G67" s="142">
        <v>0</v>
      </c>
      <c r="H67" s="142">
        <v>0</v>
      </c>
      <c r="I67" s="142">
        <v>0</v>
      </c>
      <c r="J67" s="464">
        <v>0</v>
      </c>
      <c r="K67" s="464">
        <v>0</v>
      </c>
      <c r="L67" s="464">
        <v>0</v>
      </c>
      <c r="M67" s="464">
        <v>0</v>
      </c>
      <c r="N67" s="464">
        <v>0</v>
      </c>
      <c r="O67" s="276">
        <v>44.422195199960001</v>
      </c>
      <c r="P67" s="276">
        <v>67.487128199999987</v>
      </c>
      <c r="Q67" s="276">
        <v>151</v>
      </c>
      <c r="R67" s="276">
        <v>139</v>
      </c>
      <c r="S67" s="276">
        <v>175</v>
      </c>
      <c r="T67" s="276">
        <v>226.04683239560001</v>
      </c>
      <c r="U67" s="276">
        <v>272.88727332913004</v>
      </c>
      <c r="V67" s="276">
        <v>265.84369770500001</v>
      </c>
      <c r="W67" s="276">
        <v>732.74097118299983</v>
      </c>
      <c r="X67" s="276">
        <f>AD67</f>
        <v>1782.1847993489996</v>
      </c>
      <c r="Y67" s="276"/>
      <c r="AA67" s="276">
        <v>273.07533962100001</v>
      </c>
      <c r="AB67" s="276">
        <v>639.06617859300002</v>
      </c>
      <c r="AC67" s="276">
        <v>1192.1569849839998</v>
      </c>
      <c r="AD67" s="276">
        <v>1782.1847993489996</v>
      </c>
      <c r="AE67" s="276">
        <v>658.91508632699993</v>
      </c>
      <c r="AF67" s="276">
        <v>1461.6464110769998</v>
      </c>
      <c r="AG67" s="276"/>
      <c r="AH67" s="276"/>
    </row>
    <row r="68" spans="2:34" x14ac:dyDescent="0.25">
      <c r="B68" s="34" t="s">
        <v>59</v>
      </c>
      <c r="C68" t="s">
        <v>23</v>
      </c>
      <c r="D68" t="s">
        <v>23</v>
      </c>
      <c r="E68" t="s">
        <v>23</v>
      </c>
      <c r="F68" t="s">
        <v>23</v>
      </c>
      <c r="G68" t="s">
        <v>23</v>
      </c>
      <c r="H68" t="s">
        <v>23</v>
      </c>
      <c r="I68" t="s">
        <v>23</v>
      </c>
      <c r="J68" s="464">
        <v>0</v>
      </c>
      <c r="K68" s="464">
        <v>0</v>
      </c>
      <c r="L68" s="464">
        <v>0</v>
      </c>
      <c r="M68" s="464">
        <v>0</v>
      </c>
      <c r="N68" s="464">
        <v>0</v>
      </c>
      <c r="O68" s="464">
        <v>0</v>
      </c>
      <c r="P68" s="464">
        <v>0</v>
      </c>
      <c r="Q68" s="464">
        <v>0</v>
      </c>
      <c r="R68" s="464">
        <v>0</v>
      </c>
      <c r="S68" s="464">
        <v>0</v>
      </c>
      <c r="T68" s="464">
        <v>0</v>
      </c>
      <c r="U68" s="464">
        <v>0</v>
      </c>
      <c r="V68" s="276">
        <v>75.663519657999984</v>
      </c>
      <c r="W68" s="276">
        <v>76.138244429999986</v>
      </c>
      <c r="X68" s="276">
        <f t="shared" ref="X68:X69" si="49">AD68</f>
        <v>168.01695623000001</v>
      </c>
      <c r="Y68" s="276"/>
      <c r="Z68" s="276"/>
      <c r="AA68" s="276">
        <v>17.097248269999998</v>
      </c>
      <c r="AB68" s="276">
        <v>42.651237520000002</v>
      </c>
      <c r="AC68" s="276">
        <v>131.13365664799997</v>
      </c>
      <c r="AD68" s="276">
        <v>168.01695623000001</v>
      </c>
      <c r="AE68" s="276">
        <v>42.926608264999999</v>
      </c>
      <c r="AF68" s="276">
        <v>121.129160525</v>
      </c>
      <c r="AG68" s="276"/>
      <c r="AH68" s="276"/>
    </row>
    <row r="69" spans="2:34" x14ac:dyDescent="0.25">
      <c r="B69" s="34" t="s">
        <v>6</v>
      </c>
      <c r="C69" t="s">
        <v>23</v>
      </c>
      <c r="D69" t="s">
        <v>23</v>
      </c>
      <c r="E69" t="s">
        <v>23</v>
      </c>
      <c r="F69" t="s">
        <v>23</v>
      </c>
      <c r="G69" t="s">
        <v>23</v>
      </c>
      <c r="H69" t="s">
        <v>23</v>
      </c>
      <c r="I69" t="s">
        <v>23</v>
      </c>
      <c r="J69" s="464">
        <v>0</v>
      </c>
      <c r="K69" s="464">
        <v>0</v>
      </c>
      <c r="L69" s="464">
        <v>0</v>
      </c>
      <c r="M69" s="464">
        <v>0</v>
      </c>
      <c r="N69" s="464">
        <v>0</v>
      </c>
      <c r="O69" s="464">
        <v>0</v>
      </c>
      <c r="P69" s="464">
        <v>0</v>
      </c>
      <c r="Q69" s="464">
        <v>0</v>
      </c>
      <c r="R69" s="464">
        <v>0</v>
      </c>
      <c r="S69" s="464">
        <v>0</v>
      </c>
      <c r="T69" s="464">
        <v>0</v>
      </c>
      <c r="U69" s="464">
        <v>0</v>
      </c>
      <c r="V69" s="276">
        <v>190.18017804700003</v>
      </c>
      <c r="W69" s="276">
        <v>588.72953532999986</v>
      </c>
      <c r="X69" s="276">
        <f t="shared" si="49"/>
        <v>478.71842753099997</v>
      </c>
      <c r="Y69" s="276"/>
      <c r="Z69" s="276"/>
      <c r="AA69" s="276">
        <v>83.755268757999985</v>
      </c>
      <c r="AB69" s="276">
        <v>163.73166396299999</v>
      </c>
      <c r="AC69" s="276">
        <v>300.803876285</v>
      </c>
      <c r="AD69" s="276">
        <v>478.71842753099997</v>
      </c>
      <c r="AE69" s="276">
        <v>208.820640948</v>
      </c>
      <c r="AF69" s="276">
        <v>504.26263665599993</v>
      </c>
      <c r="AG69" s="276"/>
      <c r="AH69" s="276"/>
    </row>
    <row r="70" spans="2:34" x14ac:dyDescent="0.25">
      <c r="B70" s="34" t="s">
        <v>291</v>
      </c>
      <c r="J70" s="276">
        <f t="shared" ref="J70:W70" si="50">J71</f>
        <v>0</v>
      </c>
      <c r="K70" s="276">
        <f t="shared" si="50"/>
        <v>0</v>
      </c>
      <c r="L70" s="276">
        <f t="shared" si="50"/>
        <v>0</v>
      </c>
      <c r="M70" s="276">
        <f t="shared" si="50"/>
        <v>0</v>
      </c>
      <c r="N70" s="276">
        <f t="shared" si="50"/>
        <v>0</v>
      </c>
      <c r="O70" s="276">
        <f t="shared" si="50"/>
        <v>0</v>
      </c>
      <c r="P70" s="276">
        <f t="shared" si="50"/>
        <v>0</v>
      </c>
      <c r="Q70" s="276">
        <f t="shared" si="50"/>
        <v>0</v>
      </c>
      <c r="R70" s="276">
        <f t="shared" si="50"/>
        <v>0</v>
      </c>
      <c r="S70" s="276">
        <f t="shared" si="50"/>
        <v>0</v>
      </c>
      <c r="T70" s="276">
        <f t="shared" si="50"/>
        <v>0</v>
      </c>
      <c r="U70" s="276">
        <f t="shared" si="50"/>
        <v>0</v>
      </c>
      <c r="V70" s="276">
        <f t="shared" si="50"/>
        <v>0</v>
      </c>
      <c r="W70" s="276">
        <f t="shared" si="50"/>
        <v>67.873191422999994</v>
      </c>
      <c r="X70" s="276">
        <f>AD70</f>
        <v>1135.4494155879997</v>
      </c>
      <c r="Y70" s="276"/>
      <c r="Z70" s="276"/>
      <c r="AA70" s="276">
        <f t="shared" ref="AA70:AF70" si="51">AA71</f>
        <v>172.22282259300002</v>
      </c>
      <c r="AB70" s="276">
        <f t="shared" si="51"/>
        <v>432.68327711000001</v>
      </c>
      <c r="AC70" s="276">
        <f t="shared" si="51"/>
        <v>760.21945205099996</v>
      </c>
      <c r="AD70" s="276">
        <f t="shared" si="51"/>
        <v>1135.4494155879997</v>
      </c>
      <c r="AE70" s="276">
        <f t="shared" si="51"/>
        <v>407.16783711399995</v>
      </c>
      <c r="AF70" s="276">
        <f t="shared" si="51"/>
        <v>836.25461389600002</v>
      </c>
      <c r="AG70" s="276"/>
      <c r="AH70" s="276"/>
    </row>
    <row r="71" spans="2:34" x14ac:dyDescent="0.25">
      <c r="B71" s="109" t="s">
        <v>190</v>
      </c>
      <c r="C71" s="116" t="s">
        <v>23</v>
      </c>
      <c r="D71" s="116" t="s">
        <v>23</v>
      </c>
      <c r="E71" s="116" t="s">
        <v>23</v>
      </c>
      <c r="F71" s="116" t="s">
        <v>23</v>
      </c>
      <c r="G71" s="116" t="s">
        <v>23</v>
      </c>
      <c r="H71" s="116" t="s">
        <v>23</v>
      </c>
      <c r="I71" s="116" t="s">
        <v>23</v>
      </c>
      <c r="J71" s="364">
        <v>0</v>
      </c>
      <c r="K71" s="364">
        <v>0</v>
      </c>
      <c r="L71" s="364">
        <v>0</v>
      </c>
      <c r="M71" s="364">
        <v>0</v>
      </c>
      <c r="N71" s="364">
        <v>0</v>
      </c>
      <c r="O71" s="364">
        <v>0</v>
      </c>
      <c r="P71" s="364">
        <v>0</v>
      </c>
      <c r="Q71" s="364">
        <v>0</v>
      </c>
      <c r="R71" s="364">
        <v>0</v>
      </c>
      <c r="S71" s="364">
        <v>0</v>
      </c>
      <c r="T71" s="364">
        <v>0</v>
      </c>
      <c r="U71" s="364">
        <v>0</v>
      </c>
      <c r="V71" s="365">
        <v>0</v>
      </c>
      <c r="W71" s="365">
        <v>67.873191422999994</v>
      </c>
      <c r="X71" s="364">
        <f>AD71</f>
        <v>1135.4494155879997</v>
      </c>
      <c r="Y71" s="364"/>
      <c r="AA71" s="365">
        <v>172.22282259300002</v>
      </c>
      <c r="AB71" s="365">
        <v>432.68327711000001</v>
      </c>
      <c r="AC71" s="365">
        <v>760.21945205099996</v>
      </c>
      <c r="AD71" s="365">
        <v>1135.4494155879997</v>
      </c>
      <c r="AE71" s="365">
        <v>407.16783711399995</v>
      </c>
      <c r="AF71" s="365">
        <v>836.25461389600002</v>
      </c>
      <c r="AG71" s="365"/>
      <c r="AH71" s="365"/>
    </row>
    <row r="72" spans="2:34" x14ac:dyDescent="0.25">
      <c r="J72" s="266"/>
      <c r="K72" s="266"/>
      <c r="L72" s="266"/>
      <c r="M72" s="266"/>
      <c r="N72" s="266"/>
      <c r="O72" s="266"/>
      <c r="P72" s="266"/>
      <c r="Q72" s="266"/>
      <c r="R72" s="266"/>
      <c r="S72" s="266"/>
      <c r="T72" s="266"/>
      <c r="U72" s="266"/>
      <c r="W72" s="266"/>
      <c r="X72" s="266"/>
      <c r="Y72" s="266"/>
    </row>
    <row r="73" spans="2:34" x14ac:dyDescent="0.25">
      <c r="B73" s="50" t="s">
        <v>55</v>
      </c>
      <c r="C73" s="65">
        <f t="shared" ref="C73:S73" si="52">C75+C80+C82</f>
        <v>0</v>
      </c>
      <c r="D73" s="65">
        <f t="shared" si="52"/>
        <v>0</v>
      </c>
      <c r="E73" s="65">
        <f t="shared" si="52"/>
        <v>0</v>
      </c>
      <c r="F73" s="65">
        <f t="shared" si="52"/>
        <v>0</v>
      </c>
      <c r="G73" s="65">
        <f t="shared" si="52"/>
        <v>0</v>
      </c>
      <c r="H73" s="65">
        <f t="shared" si="52"/>
        <v>0</v>
      </c>
      <c r="I73" s="65">
        <f t="shared" si="52"/>
        <v>0</v>
      </c>
      <c r="J73" s="276">
        <f t="shared" si="52"/>
        <v>12890.008124214935</v>
      </c>
      <c r="K73" s="276">
        <f t="shared" si="52"/>
        <v>15782.337918927511</v>
      </c>
      <c r="L73" s="276">
        <f t="shared" si="52"/>
        <v>23306.126406005846</v>
      </c>
      <c r="M73" s="276">
        <f t="shared" si="52"/>
        <v>19382.336724610966</v>
      </c>
      <c r="N73" s="276">
        <f t="shared" si="52"/>
        <v>14495.64302561626</v>
      </c>
      <c r="O73" s="276">
        <f t="shared" si="52"/>
        <v>21582.151460514411</v>
      </c>
      <c r="P73" s="276">
        <f t="shared" si="52"/>
        <v>23180.362776122998</v>
      </c>
      <c r="Q73" s="276">
        <f t="shared" si="52"/>
        <v>15482</v>
      </c>
      <c r="R73" s="276">
        <f t="shared" si="52"/>
        <v>21138</v>
      </c>
      <c r="S73" s="276">
        <f t="shared" si="52"/>
        <v>11424</v>
      </c>
      <c r="T73" s="276">
        <v>19296.491366059527</v>
      </c>
      <c r="U73" s="276">
        <v>14096.226251612366</v>
      </c>
      <c r="V73" s="276">
        <v>18792</v>
      </c>
      <c r="W73" s="276">
        <v>15283.099539593</v>
      </c>
      <c r="X73" s="276">
        <f>AD73</f>
        <v>11775.210974065998</v>
      </c>
      <c r="Y73" s="276"/>
      <c r="AA73" s="276">
        <v>3575.2977606860004</v>
      </c>
      <c r="AB73" s="276">
        <v>6000.9309761170007</v>
      </c>
      <c r="AC73" s="276">
        <v>7745.6396713029999</v>
      </c>
      <c r="AD73" s="276">
        <v>11775.210974065998</v>
      </c>
      <c r="AE73" s="276">
        <v>5017.7973376440004</v>
      </c>
      <c r="AF73" s="276">
        <v>7176.6767122119982</v>
      </c>
      <c r="AG73" s="276"/>
      <c r="AH73" s="276"/>
    </row>
    <row r="74" spans="2:34" x14ac:dyDescent="0.25">
      <c r="B74" s="34" t="s">
        <v>59</v>
      </c>
      <c r="J74" s="276">
        <f>J75+J80</f>
        <v>7416.8810050681723</v>
      </c>
      <c r="K74" s="276">
        <f t="shared" ref="K74:U74" si="53">K75+K80</f>
        <v>8889.3523099829999</v>
      </c>
      <c r="L74" s="276">
        <f t="shared" si="53"/>
        <v>16043.446664196998</v>
      </c>
      <c r="M74" s="276">
        <f t="shared" si="53"/>
        <v>11509.123943565</v>
      </c>
      <c r="N74" s="276">
        <f t="shared" si="53"/>
        <v>6305.2527808000004</v>
      </c>
      <c r="O74" s="276">
        <f t="shared" si="53"/>
        <v>14419.853595871999</v>
      </c>
      <c r="P74" s="276">
        <f t="shared" si="53"/>
        <v>15944.035469922997</v>
      </c>
      <c r="Q74" s="276">
        <f t="shared" si="53"/>
        <v>9883</v>
      </c>
      <c r="R74" s="276">
        <f t="shared" si="53"/>
        <v>16690</v>
      </c>
      <c r="S74" s="276">
        <f t="shared" si="53"/>
        <v>7420</v>
      </c>
      <c r="T74" s="276">
        <f t="shared" si="53"/>
        <v>13702.264744919976</v>
      </c>
      <c r="U74" s="276">
        <f t="shared" si="53"/>
        <v>9967.4066723499873</v>
      </c>
      <c r="V74" s="276">
        <f>V75+V80</f>
        <v>13248.490729136</v>
      </c>
      <c r="W74" s="276">
        <f t="shared" ref="W74" si="54">W75+W80</f>
        <v>9804.8864142660022</v>
      </c>
      <c r="X74" s="276">
        <f>AD74</f>
        <v>6043.9936189319988</v>
      </c>
      <c r="Y74" s="276"/>
      <c r="Z74" s="276"/>
      <c r="AA74" s="276">
        <f t="shared" ref="AA74:AB74" si="55">AA75+AA80</f>
        <v>1547.007261451</v>
      </c>
      <c r="AB74" s="276">
        <f t="shared" si="55"/>
        <v>2796.6585535240006</v>
      </c>
      <c r="AC74" s="276">
        <f>AC75+AC80</f>
        <v>3567.1514594279997</v>
      </c>
      <c r="AD74" s="276">
        <f>AD75+AD80</f>
        <v>6043.9936189319988</v>
      </c>
      <c r="AE74" s="276">
        <f>AE75+AE80</f>
        <v>3478.5263751700004</v>
      </c>
      <c r="AF74" s="276">
        <f>AF75+AF80</f>
        <v>4708.7910351609989</v>
      </c>
      <c r="AG74" s="276"/>
      <c r="AH74" s="276"/>
    </row>
    <row r="75" spans="2:34" x14ac:dyDescent="0.25">
      <c r="B75" s="110" t="s">
        <v>69</v>
      </c>
      <c r="C75" s="80">
        <v>0</v>
      </c>
      <c r="D75" s="80">
        <v>0</v>
      </c>
      <c r="E75" s="80">
        <v>0</v>
      </c>
      <c r="F75" s="80">
        <v>0</v>
      </c>
      <c r="G75" s="80">
        <v>0</v>
      </c>
      <c r="H75" s="80">
        <v>0</v>
      </c>
      <c r="I75" s="80">
        <v>0</v>
      </c>
      <c r="J75" s="365">
        <v>6604.4910050681719</v>
      </c>
      <c r="K75" s="365">
        <v>8011.8723099830004</v>
      </c>
      <c r="L75" s="365">
        <v>15005.536664196998</v>
      </c>
      <c r="M75" s="365">
        <v>10925.093943565</v>
      </c>
      <c r="N75" s="365">
        <v>5684.4727808000007</v>
      </c>
      <c r="O75" s="365">
        <v>13321.363595871999</v>
      </c>
      <c r="P75" s="365">
        <v>14996.555469922998</v>
      </c>
      <c r="Q75" s="365">
        <f>Q77+Q78+Q79+3766</f>
        <v>9090</v>
      </c>
      <c r="R75" s="365">
        <f>15211+R79</f>
        <v>15760</v>
      </c>
      <c r="S75" s="365">
        <f>6710+S79</f>
        <v>6948</v>
      </c>
      <c r="T75" s="365">
        <v>12648.384744919997</v>
      </c>
      <c r="U75" s="365">
        <v>9087.3156723499978</v>
      </c>
      <c r="V75" s="365">
        <v>12571</v>
      </c>
      <c r="W75" s="365">
        <v>9032.9018079000016</v>
      </c>
      <c r="X75" s="365">
        <f>AD75</f>
        <v>5585.2285028999986</v>
      </c>
      <c r="Y75" s="365"/>
      <c r="AA75" s="365">
        <v>1392.1658249699999</v>
      </c>
      <c r="AB75" s="365">
        <v>2508.8757139400004</v>
      </c>
      <c r="AC75" s="365">
        <v>3229.7387779299997</v>
      </c>
      <c r="AD75" s="365">
        <v>5585.2285028999986</v>
      </c>
      <c r="AE75" s="365">
        <v>3188.5294849700003</v>
      </c>
      <c r="AF75" s="365">
        <v>4325.4900419399992</v>
      </c>
      <c r="AG75" s="365"/>
      <c r="AH75" s="365"/>
    </row>
    <row r="76" spans="2:34" x14ac:dyDescent="0.25">
      <c r="B76" s="38" t="s">
        <v>123</v>
      </c>
      <c r="C76" s="80">
        <v>0</v>
      </c>
      <c r="D76" s="80">
        <v>0</v>
      </c>
      <c r="E76" s="80">
        <v>0</v>
      </c>
      <c r="F76" s="80">
        <v>0</v>
      </c>
      <c r="G76" s="80">
        <v>0</v>
      </c>
      <c r="H76" s="80">
        <v>0</v>
      </c>
      <c r="I76" s="80">
        <v>0</v>
      </c>
      <c r="J76" s="364">
        <v>0</v>
      </c>
      <c r="K76" s="364">
        <v>0</v>
      </c>
      <c r="L76" s="364">
        <v>0</v>
      </c>
      <c r="M76" s="364">
        <v>0</v>
      </c>
      <c r="N76" s="364">
        <v>0</v>
      </c>
      <c r="O76" s="364">
        <v>0</v>
      </c>
      <c r="P76" s="364">
        <v>0</v>
      </c>
      <c r="Q76" s="364">
        <v>0</v>
      </c>
      <c r="R76" s="365">
        <v>-1438</v>
      </c>
      <c r="S76" s="365">
        <v>-2228</v>
      </c>
      <c r="T76" s="365">
        <v>-2438.3500739999999</v>
      </c>
      <c r="U76" s="365">
        <v>-1824.07978542</v>
      </c>
      <c r="V76" s="365">
        <v>-1972</v>
      </c>
      <c r="W76" s="365">
        <v>-1761.6623529999999</v>
      </c>
      <c r="X76" s="365">
        <f t="shared" ref="X76:X80" si="56">AD76</f>
        <v>-1684.8023730000002</v>
      </c>
      <c r="Y76" s="365"/>
      <c r="AA76" s="365">
        <v>-561.06969299999992</v>
      </c>
      <c r="AB76" s="365">
        <v>-1170.6668900000002</v>
      </c>
      <c r="AC76" s="365">
        <v>-1560.032101</v>
      </c>
      <c r="AD76" s="365">
        <v>-1684.8023730000002</v>
      </c>
      <c r="AE76" s="365">
        <v>-374.04182500000007</v>
      </c>
      <c r="AF76" s="365">
        <v>-717.73543700000005</v>
      </c>
      <c r="AG76" s="365"/>
      <c r="AH76" s="365"/>
    </row>
    <row r="77" spans="2:34" x14ac:dyDescent="0.25">
      <c r="B77" s="38" t="s">
        <v>121</v>
      </c>
      <c r="C77" s="80">
        <v>0</v>
      </c>
      <c r="D77" s="80">
        <v>0</v>
      </c>
      <c r="E77" s="80">
        <v>0</v>
      </c>
      <c r="F77" s="80">
        <v>0</v>
      </c>
      <c r="G77" s="80">
        <v>0</v>
      </c>
      <c r="H77" s="80">
        <v>0</v>
      </c>
      <c r="I77" s="80">
        <v>0</v>
      </c>
      <c r="J77" s="365">
        <v>3707</v>
      </c>
      <c r="K77" s="365">
        <v>4624</v>
      </c>
      <c r="L77" s="365">
        <v>8396</v>
      </c>
      <c r="M77" s="365">
        <v>6612</v>
      </c>
      <c r="N77" s="365">
        <v>3049</v>
      </c>
      <c r="O77" s="365">
        <v>6975</v>
      </c>
      <c r="P77" s="365">
        <v>3729.9764609999997</v>
      </c>
      <c r="Q77" s="365">
        <v>2486</v>
      </c>
      <c r="R77" s="365">
        <v>8161</v>
      </c>
      <c r="S77" s="365">
        <v>2802</v>
      </c>
      <c r="T77" s="365">
        <v>6161.1805170000007</v>
      </c>
      <c r="U77" s="365">
        <v>4099.0493842299993</v>
      </c>
      <c r="V77" s="365">
        <v>6193.4530708099992</v>
      </c>
      <c r="W77" s="365">
        <v>3267.7759500000002</v>
      </c>
      <c r="X77" s="365">
        <f t="shared" si="56"/>
        <v>1839.9566359999999</v>
      </c>
      <c r="Y77" s="365"/>
      <c r="AA77" s="365">
        <v>458.50708800000001</v>
      </c>
      <c r="AB77" s="365">
        <v>807.32653400000015</v>
      </c>
      <c r="AC77" s="365">
        <v>1069.0981449999999</v>
      </c>
      <c r="AD77" s="365">
        <v>1839.9566359999999</v>
      </c>
      <c r="AE77" s="365">
        <v>1189.445774</v>
      </c>
      <c r="AF77" s="365">
        <v>1613.8433300000002</v>
      </c>
      <c r="AG77" s="365"/>
      <c r="AH77" s="365"/>
    </row>
    <row r="78" spans="2:34" x14ac:dyDescent="0.25">
      <c r="B78" s="38" t="s">
        <v>122</v>
      </c>
      <c r="C78" s="80">
        <v>0</v>
      </c>
      <c r="D78" s="80">
        <v>0</v>
      </c>
      <c r="E78" s="80">
        <v>0</v>
      </c>
      <c r="F78" s="80">
        <v>0</v>
      </c>
      <c r="G78" s="80">
        <v>0</v>
      </c>
      <c r="H78" s="80">
        <v>0</v>
      </c>
      <c r="I78" s="80">
        <v>0</v>
      </c>
      <c r="J78" s="365">
        <v>2207</v>
      </c>
      <c r="K78" s="365">
        <v>2357.6245594830007</v>
      </c>
      <c r="L78" s="365">
        <v>4649.383676696998</v>
      </c>
      <c r="M78" s="365">
        <v>2652.5313135649994</v>
      </c>
      <c r="N78" s="365">
        <v>870.04275700000107</v>
      </c>
      <c r="O78" s="365">
        <v>2536.6725315299991</v>
      </c>
      <c r="P78" s="365">
        <v>5301.3009994229997</v>
      </c>
      <c r="Q78" s="365">
        <v>2489</v>
      </c>
      <c r="R78" s="365">
        <v>7050</v>
      </c>
      <c r="S78" s="365">
        <v>3907</v>
      </c>
      <c r="T78" s="365">
        <v>6090.1563589200005</v>
      </c>
      <c r="U78" s="365">
        <v>4850.3678060000002</v>
      </c>
      <c r="V78" s="365">
        <v>6241</v>
      </c>
      <c r="W78" s="365">
        <v>5633.6723649000005</v>
      </c>
      <c r="X78" s="365">
        <f t="shared" si="56"/>
        <v>3647.4772308999995</v>
      </c>
      <c r="Y78" s="365"/>
      <c r="AA78" s="365">
        <v>912.22624796999992</v>
      </c>
      <c r="AB78" s="365">
        <v>1667.31254094</v>
      </c>
      <c r="AC78" s="365">
        <v>2120.8675019299999</v>
      </c>
      <c r="AD78" s="365">
        <v>3647.4772308999995</v>
      </c>
      <c r="AE78" s="365">
        <v>1940.97161697</v>
      </c>
      <c r="AF78" s="365">
        <v>2636.7523549399993</v>
      </c>
      <c r="AG78" s="365"/>
      <c r="AH78" s="365"/>
    </row>
    <row r="79" spans="2:34" x14ac:dyDescent="0.25">
      <c r="B79" s="38" t="s">
        <v>124</v>
      </c>
      <c r="C79" s="80">
        <v>0</v>
      </c>
      <c r="D79" s="80">
        <v>0</v>
      </c>
      <c r="E79" s="80">
        <v>0</v>
      </c>
      <c r="F79" s="80">
        <v>0</v>
      </c>
      <c r="G79" s="80">
        <v>0</v>
      </c>
      <c r="H79" s="80">
        <v>0</v>
      </c>
      <c r="I79" s="80">
        <v>0</v>
      </c>
      <c r="J79" s="365">
        <v>171.56420906817237</v>
      </c>
      <c r="K79" s="365">
        <v>369.58991049999997</v>
      </c>
      <c r="L79" s="365">
        <v>629.56553649999989</v>
      </c>
      <c r="M79" s="365">
        <v>440.34864599999997</v>
      </c>
      <c r="N79" s="365">
        <v>252.55472829999997</v>
      </c>
      <c r="O79" s="365">
        <v>582.86962259200004</v>
      </c>
      <c r="P79" s="365">
        <v>630.54282149999995</v>
      </c>
      <c r="Q79" s="365">
        <v>349</v>
      </c>
      <c r="R79" s="365">
        <v>549</v>
      </c>
      <c r="S79" s="365">
        <v>238</v>
      </c>
      <c r="T79" s="365">
        <v>397.04786899999993</v>
      </c>
      <c r="U79" s="365">
        <v>137.89848212000001</v>
      </c>
      <c r="V79" s="365">
        <v>137</v>
      </c>
      <c r="W79" s="365">
        <v>131.45349299999998</v>
      </c>
      <c r="X79" s="365">
        <f t="shared" si="56"/>
        <v>97.794635999999997</v>
      </c>
      <c r="Y79" s="365"/>
      <c r="AA79" s="365">
        <v>21.432489</v>
      </c>
      <c r="AB79" s="365">
        <v>34.236639000000004</v>
      </c>
      <c r="AC79" s="365">
        <v>39.773130999999999</v>
      </c>
      <c r="AD79" s="365">
        <v>97.794635999999997</v>
      </c>
      <c r="AE79" s="365">
        <v>58.112093999999999</v>
      </c>
      <c r="AF79" s="365">
        <v>74.894356999999999</v>
      </c>
      <c r="AG79" s="365"/>
      <c r="AH79" s="365"/>
    </row>
    <row r="80" spans="2:34" x14ac:dyDescent="0.25">
      <c r="B80" s="110" t="s">
        <v>68</v>
      </c>
      <c r="C80" s="80">
        <v>0</v>
      </c>
      <c r="D80" s="80">
        <v>0</v>
      </c>
      <c r="E80" s="80">
        <v>0</v>
      </c>
      <c r="F80" s="80">
        <v>0</v>
      </c>
      <c r="G80" s="80">
        <v>0</v>
      </c>
      <c r="H80" s="80">
        <v>0</v>
      </c>
      <c r="I80" s="80">
        <v>0</v>
      </c>
      <c r="J80" s="365">
        <v>812.39</v>
      </c>
      <c r="K80" s="365">
        <v>877.48</v>
      </c>
      <c r="L80" s="365">
        <v>1037.9099999999999</v>
      </c>
      <c r="M80" s="365">
        <v>584.03</v>
      </c>
      <c r="N80" s="365">
        <v>620.78000000000009</v>
      </c>
      <c r="O80" s="365">
        <v>1098.49</v>
      </c>
      <c r="P80" s="365">
        <v>947.48</v>
      </c>
      <c r="Q80" s="365">
        <v>793</v>
      </c>
      <c r="R80" s="365">
        <v>930</v>
      </c>
      <c r="S80" s="365">
        <v>472</v>
      </c>
      <c r="T80" s="365">
        <v>1053.8799999999799</v>
      </c>
      <c r="U80" s="365">
        <v>880.09099999999</v>
      </c>
      <c r="V80" s="365">
        <v>677.49072913600003</v>
      </c>
      <c r="W80" s="365">
        <v>771.98460636600009</v>
      </c>
      <c r="X80" s="365">
        <f t="shared" si="56"/>
        <v>458.76511603199998</v>
      </c>
      <c r="Y80" s="365"/>
      <c r="AA80" s="365">
        <v>154.84143648099999</v>
      </c>
      <c r="AB80" s="365">
        <v>287.78283958400004</v>
      </c>
      <c r="AC80" s="365">
        <v>337.41268149799998</v>
      </c>
      <c r="AD80" s="365">
        <v>458.76511603199998</v>
      </c>
      <c r="AE80" s="365">
        <v>289.9968902</v>
      </c>
      <c r="AF80" s="365">
        <v>383.30099322099994</v>
      </c>
      <c r="AG80" s="365"/>
      <c r="AH80" s="365"/>
    </row>
    <row r="81" spans="2:35" x14ac:dyDescent="0.25">
      <c r="B81" s="34" t="s">
        <v>291</v>
      </c>
      <c r="J81" s="276">
        <f>J82</f>
        <v>5473.127119146764</v>
      </c>
      <c r="K81" s="276">
        <f t="shared" ref="K81:U81" si="57">K82</f>
        <v>6892.9856089445111</v>
      </c>
      <c r="L81" s="276">
        <f t="shared" si="57"/>
        <v>7262.6797418088463</v>
      </c>
      <c r="M81" s="276">
        <f t="shared" si="57"/>
        <v>7873.212781045966</v>
      </c>
      <c r="N81" s="276">
        <f t="shared" si="57"/>
        <v>8190.3902448162607</v>
      </c>
      <c r="O81" s="276">
        <f t="shared" si="57"/>
        <v>7162.2978646424126</v>
      </c>
      <c r="P81" s="276">
        <f t="shared" si="57"/>
        <v>7236.3273061999998</v>
      </c>
      <c r="Q81" s="276">
        <f t="shared" si="57"/>
        <v>5599</v>
      </c>
      <c r="R81" s="276">
        <f t="shared" si="57"/>
        <v>4448</v>
      </c>
      <c r="S81" s="276">
        <f t="shared" si="57"/>
        <v>4004</v>
      </c>
      <c r="T81" s="276">
        <f t="shared" si="57"/>
        <v>5594.2266211395499</v>
      </c>
      <c r="U81" s="276">
        <f t="shared" si="57"/>
        <v>4128.8195792623801</v>
      </c>
      <c r="V81" s="276">
        <f>V82</f>
        <v>5543</v>
      </c>
      <c r="W81" s="276">
        <f t="shared" ref="W81" si="58">W82</f>
        <v>5478.213125326999</v>
      </c>
      <c r="X81" s="276">
        <f>AD81</f>
        <v>5731.2173551339993</v>
      </c>
      <c r="Y81" s="276"/>
      <c r="Z81" s="276"/>
      <c r="AA81" s="276">
        <f t="shared" ref="AA81:AD81" si="59">AA82</f>
        <v>2028.2904992350002</v>
      </c>
      <c r="AB81" s="276">
        <f t="shared" si="59"/>
        <v>3204.2724225930006</v>
      </c>
      <c r="AC81" s="276">
        <f t="shared" si="59"/>
        <v>4178.4882118750002</v>
      </c>
      <c r="AD81" s="276">
        <f t="shared" si="59"/>
        <v>5731.2173551339993</v>
      </c>
      <c r="AE81" s="276">
        <f>AE82</f>
        <v>1539.2709624740003</v>
      </c>
      <c r="AF81" s="276">
        <f>AF82</f>
        <v>2467.8856770509997</v>
      </c>
      <c r="AG81" s="276"/>
      <c r="AH81" s="276"/>
    </row>
    <row r="82" spans="2:35" x14ac:dyDescent="0.25">
      <c r="B82" s="110" t="s">
        <v>57</v>
      </c>
      <c r="C82" s="80">
        <v>0</v>
      </c>
      <c r="D82" s="80">
        <v>0</v>
      </c>
      <c r="E82" s="80">
        <v>0</v>
      </c>
      <c r="F82" s="80">
        <v>0</v>
      </c>
      <c r="G82" s="80">
        <v>0</v>
      </c>
      <c r="H82" s="80">
        <v>0</v>
      </c>
      <c r="I82" s="80">
        <v>0</v>
      </c>
      <c r="J82" s="365">
        <v>5473.127119146764</v>
      </c>
      <c r="K82" s="365">
        <v>6892.9856089445111</v>
      </c>
      <c r="L82" s="365">
        <v>7262.6797418088463</v>
      </c>
      <c r="M82" s="365">
        <v>7873.212781045966</v>
      </c>
      <c r="N82" s="365">
        <v>8190.3902448162607</v>
      </c>
      <c r="O82" s="365">
        <v>7162.2978646424126</v>
      </c>
      <c r="P82" s="365">
        <v>7236.3273061999998</v>
      </c>
      <c r="Q82" s="365">
        <v>5599</v>
      </c>
      <c r="R82" s="365">
        <v>4448</v>
      </c>
      <c r="S82" s="365">
        <v>4004</v>
      </c>
      <c r="T82" s="365">
        <v>5594.2266211395499</v>
      </c>
      <c r="U82" s="365">
        <v>4128.8195792623801</v>
      </c>
      <c r="V82" s="365">
        <v>5543</v>
      </c>
      <c r="W82" s="365">
        <v>5478.213125326999</v>
      </c>
      <c r="X82" s="365">
        <f>AD82</f>
        <v>5731.2173551339993</v>
      </c>
      <c r="Y82" s="365"/>
      <c r="AA82" s="365">
        <v>2028.2904992350002</v>
      </c>
      <c r="AB82" s="365">
        <v>3204.2724225930006</v>
      </c>
      <c r="AC82" s="365">
        <v>4178.4882118750002</v>
      </c>
      <c r="AD82" s="365">
        <v>5731.2173551339993</v>
      </c>
      <c r="AE82" s="365">
        <v>1539.2709624740003</v>
      </c>
      <c r="AF82" s="365">
        <v>2467.8856770509997</v>
      </c>
      <c r="AG82" s="365"/>
      <c r="AH82" s="365"/>
    </row>
    <row r="84" spans="2:35" x14ac:dyDescent="0.25">
      <c r="B84" s="6" t="s">
        <v>191</v>
      </c>
      <c r="C84">
        <v>0</v>
      </c>
      <c r="D84">
        <v>0</v>
      </c>
      <c r="E84">
        <v>0</v>
      </c>
      <c r="F84">
        <v>0</v>
      </c>
      <c r="G84">
        <v>0</v>
      </c>
      <c r="H84">
        <v>0</v>
      </c>
      <c r="I84">
        <v>0</v>
      </c>
      <c r="J84" s="276">
        <f>J85</f>
        <v>11311.278000000002</v>
      </c>
      <c r="K84" s="276">
        <f t="shared" ref="K84:U84" si="60">K85</f>
        <v>9690.6340000000018</v>
      </c>
      <c r="L84" s="276">
        <f t="shared" si="60"/>
        <v>9341.6831000000002</v>
      </c>
      <c r="M84" s="276">
        <f t="shared" si="60"/>
        <v>6825.6453000000001</v>
      </c>
      <c r="N84" s="276">
        <f t="shared" si="60"/>
        <v>3105.5553</v>
      </c>
      <c r="O84" s="276">
        <f t="shared" si="60"/>
        <v>1433.9327997137234</v>
      </c>
      <c r="P84" s="276">
        <f t="shared" si="60"/>
        <v>1162.9965996999999</v>
      </c>
      <c r="Q84" s="276">
        <f t="shared" si="60"/>
        <v>3665.5</v>
      </c>
      <c r="R84" s="276">
        <f t="shared" si="60"/>
        <v>5241.5</v>
      </c>
      <c r="S84" s="276">
        <f t="shared" si="60"/>
        <v>8029</v>
      </c>
      <c r="T84" s="276">
        <f t="shared" si="60"/>
        <v>5332.7130985999993</v>
      </c>
      <c r="U84" s="276">
        <f t="shared" si="60"/>
        <v>10183.406699540001</v>
      </c>
      <c r="V84" s="276">
        <f>V85</f>
        <v>9759.4069472499996</v>
      </c>
      <c r="W84" s="276">
        <f t="shared" ref="W84" si="61">W85</f>
        <v>6434.8743978319999</v>
      </c>
      <c r="X84" s="276">
        <f>AD84</f>
        <v>9033.4202364360008</v>
      </c>
      <c r="Y84" s="276"/>
      <c r="Z84" s="264"/>
      <c r="AA84" s="276">
        <f t="shared" ref="AA84:AF84" si="62">AA85</f>
        <v>2067.8640610769999</v>
      </c>
      <c r="AB84" s="276">
        <f t="shared" si="62"/>
        <v>3918.6687735170008</v>
      </c>
      <c r="AC84" s="276">
        <f t="shared" si="62"/>
        <v>6914.6716933709995</v>
      </c>
      <c r="AD84" s="276">
        <f t="shared" si="62"/>
        <v>9033.4202364360008</v>
      </c>
      <c r="AE84" s="276">
        <f t="shared" si="62"/>
        <v>1231.8374431120001</v>
      </c>
      <c r="AF84" s="276">
        <f t="shared" si="62"/>
        <v>2136.4539061940004</v>
      </c>
      <c r="AG84" s="276"/>
      <c r="AH84" s="276"/>
    </row>
    <row r="85" spans="2:35" x14ac:dyDescent="0.25">
      <c r="B85" s="6" t="s">
        <v>59</v>
      </c>
      <c r="J85" s="276">
        <v>11311.278000000002</v>
      </c>
      <c r="K85" s="276">
        <v>9690.6340000000018</v>
      </c>
      <c r="L85" s="276">
        <v>9341.6831000000002</v>
      </c>
      <c r="M85" s="276">
        <v>6825.6453000000001</v>
      </c>
      <c r="N85" s="276">
        <v>3105.5553</v>
      </c>
      <c r="O85" s="276">
        <v>1433.9327997137234</v>
      </c>
      <c r="P85" s="276">
        <v>1162.9965996999999</v>
      </c>
      <c r="Q85" s="276">
        <v>3665.5</v>
      </c>
      <c r="R85" s="276">
        <v>5241.5</v>
      </c>
      <c r="S85" s="276">
        <v>8029</v>
      </c>
      <c r="T85" s="276">
        <v>5332.7130985999993</v>
      </c>
      <c r="U85" s="276">
        <v>10183.406699540001</v>
      </c>
      <c r="V85" s="276">
        <v>9759.4069472499996</v>
      </c>
      <c r="W85" s="276">
        <v>6434.8743978319999</v>
      </c>
      <c r="X85" s="276">
        <f>AD85</f>
        <v>9033.4202364360008</v>
      </c>
      <c r="Y85" s="276"/>
      <c r="Z85" s="264"/>
      <c r="AA85" s="276">
        <v>2067.8640610769999</v>
      </c>
      <c r="AB85" s="276">
        <v>3918.6687735170008</v>
      </c>
      <c r="AC85" s="276">
        <v>6914.6716933709995</v>
      </c>
      <c r="AD85" s="276">
        <v>9033.4202364360008</v>
      </c>
      <c r="AE85" s="276">
        <v>1231.8374431120001</v>
      </c>
      <c r="AF85" s="276">
        <v>2136.4539061940004</v>
      </c>
      <c r="AG85" s="276"/>
      <c r="AH85" s="276"/>
    </row>
    <row r="87" spans="2:35" x14ac:dyDescent="0.25">
      <c r="B87" s="6" t="s">
        <v>183</v>
      </c>
      <c r="C87">
        <f t="shared" ref="C87:I87" si="63">SUM(C89:C91)</f>
        <v>0</v>
      </c>
      <c r="D87">
        <f t="shared" si="63"/>
        <v>0</v>
      </c>
      <c r="E87">
        <f t="shared" si="63"/>
        <v>0</v>
      </c>
      <c r="F87">
        <f t="shared" si="63"/>
        <v>0</v>
      </c>
      <c r="G87">
        <f t="shared" si="63"/>
        <v>0</v>
      </c>
      <c r="H87">
        <f t="shared" si="63"/>
        <v>0</v>
      </c>
      <c r="I87">
        <f t="shared" si="63"/>
        <v>0</v>
      </c>
      <c r="J87" s="276">
        <f>J89</f>
        <v>13500.787268</v>
      </c>
      <c r="K87" s="276">
        <f>K89</f>
        <v>14734.245671000001</v>
      </c>
      <c r="L87" s="276">
        <f>L89</f>
        <v>9133.092102999999</v>
      </c>
      <c r="M87" s="276">
        <f t="shared" ref="M87:S87" si="64">M89+M91</f>
        <v>12232.363108000001</v>
      </c>
      <c r="N87" s="276">
        <f t="shared" si="64"/>
        <v>15388.099319000001</v>
      </c>
      <c r="O87" s="276">
        <f t="shared" si="64"/>
        <v>15552.612537643616</v>
      </c>
      <c r="P87" s="276">
        <f t="shared" si="64"/>
        <v>14542.765119899999</v>
      </c>
      <c r="Q87" s="276">
        <f t="shared" si="64"/>
        <v>21630.5</v>
      </c>
      <c r="R87" s="276">
        <f t="shared" si="64"/>
        <v>17664</v>
      </c>
      <c r="S87" s="276">
        <f t="shared" si="64"/>
        <v>21444</v>
      </c>
      <c r="T87" s="276">
        <v>17471.041009957022</v>
      </c>
      <c r="U87" s="276">
        <v>10856.081974279859</v>
      </c>
      <c r="V87" s="276">
        <v>5821.1067476169992</v>
      </c>
      <c r="W87" s="276">
        <v>7568.5571464860004</v>
      </c>
      <c r="X87" s="276">
        <f>AD87</f>
        <v>6830.0391946440004</v>
      </c>
      <c r="Y87" s="276"/>
      <c r="Z87" s="264"/>
      <c r="AA87" s="276">
        <v>1802.0373404569998</v>
      </c>
      <c r="AB87" s="276">
        <v>3361.4828708720001</v>
      </c>
      <c r="AC87" s="276">
        <v>5649.8048300499995</v>
      </c>
      <c r="AD87" s="276">
        <v>6830.0391946440004</v>
      </c>
      <c r="AE87" s="276">
        <v>907.82504547800011</v>
      </c>
      <c r="AF87" s="276">
        <v>1643.4332773810002</v>
      </c>
      <c r="AG87" s="276"/>
      <c r="AH87" s="276"/>
    </row>
    <row r="88" spans="2:35" x14ac:dyDescent="0.25">
      <c r="B88" s="6" t="s">
        <v>59</v>
      </c>
      <c r="J88" s="276">
        <f>J89</f>
        <v>13500.787268</v>
      </c>
      <c r="K88" s="276">
        <f t="shared" ref="K88:U88" si="65">K89</f>
        <v>14734.245671000001</v>
      </c>
      <c r="L88" s="276">
        <f t="shared" si="65"/>
        <v>9133.092102999999</v>
      </c>
      <c r="M88" s="276">
        <f t="shared" si="65"/>
        <v>12232.363108000001</v>
      </c>
      <c r="N88" s="276">
        <f t="shared" si="65"/>
        <v>15361.691039000001</v>
      </c>
      <c r="O88" s="276">
        <f t="shared" si="65"/>
        <v>14348.867520062982</v>
      </c>
      <c r="P88" s="276">
        <f t="shared" si="65"/>
        <v>14542.765119899999</v>
      </c>
      <c r="Q88" s="276">
        <f t="shared" si="65"/>
        <v>18603</v>
      </c>
      <c r="R88" s="276">
        <f t="shared" si="65"/>
        <v>13232</v>
      </c>
      <c r="S88" s="276">
        <f t="shared" si="65"/>
        <v>16847</v>
      </c>
      <c r="T88" s="276">
        <f t="shared" si="65"/>
        <v>14015.671088350002</v>
      </c>
      <c r="U88" s="276">
        <f t="shared" si="65"/>
        <v>7148.9922321100003</v>
      </c>
      <c r="V88" s="276">
        <f>V89</f>
        <v>4235.3127476169993</v>
      </c>
      <c r="W88" s="276">
        <f t="shared" ref="W88" si="66">W89</f>
        <v>4151.9325505449997</v>
      </c>
      <c r="X88" s="276">
        <f>AD88</f>
        <v>6826.2512498330007</v>
      </c>
      <c r="Y88" s="276"/>
      <c r="Z88" s="264"/>
      <c r="AA88" s="276">
        <f t="shared" ref="AA88:AD88" si="67">AA89</f>
        <v>1802.0373404569998</v>
      </c>
      <c r="AB88" s="276">
        <f t="shared" si="67"/>
        <v>3357.6949260609999</v>
      </c>
      <c r="AC88" s="276">
        <f t="shared" si="67"/>
        <v>5646.0168852389997</v>
      </c>
      <c r="AD88" s="276">
        <f t="shared" si="67"/>
        <v>6826.2512498330007</v>
      </c>
      <c r="AE88" s="276">
        <f>AE89</f>
        <v>907.82504547800011</v>
      </c>
      <c r="AF88" s="276">
        <f>AF89</f>
        <v>1643.4332773810002</v>
      </c>
      <c r="AG88" s="276"/>
      <c r="AH88" s="276"/>
    </row>
    <row r="89" spans="2:35" x14ac:dyDescent="0.25">
      <c r="B89" s="110" t="s">
        <v>56</v>
      </c>
      <c r="C89" s="80">
        <v>0</v>
      </c>
      <c r="D89" s="80">
        <v>0</v>
      </c>
      <c r="E89" s="80">
        <v>0</v>
      </c>
      <c r="F89" s="80">
        <v>0</v>
      </c>
      <c r="G89" s="80">
        <v>0</v>
      </c>
      <c r="H89" s="80">
        <v>0</v>
      </c>
      <c r="I89" s="80">
        <v>0</v>
      </c>
      <c r="J89" s="365">
        <v>13500.787268</v>
      </c>
      <c r="K89" s="365">
        <v>14734.245671000001</v>
      </c>
      <c r="L89" s="365">
        <v>9133.092102999999</v>
      </c>
      <c r="M89" s="365">
        <v>12232.363108000001</v>
      </c>
      <c r="N89" s="365">
        <v>15361.691039000001</v>
      </c>
      <c r="O89" s="365">
        <v>14348.867520062982</v>
      </c>
      <c r="P89" s="365">
        <v>14542.765119899999</v>
      </c>
      <c r="Q89" s="365">
        <f>9657+8946</f>
        <v>18603</v>
      </c>
      <c r="R89" s="365">
        <v>13232</v>
      </c>
      <c r="S89" s="365">
        <f>9426+7421</f>
        <v>16847</v>
      </c>
      <c r="T89" s="365">
        <v>14015.671088350002</v>
      </c>
      <c r="U89" s="365">
        <v>7148.9922321100003</v>
      </c>
      <c r="V89" s="365">
        <v>4235.3127476169993</v>
      </c>
      <c r="W89" s="365">
        <v>4151.9325505449997</v>
      </c>
      <c r="X89" s="365">
        <f>AD89</f>
        <v>6826.2512498330007</v>
      </c>
      <c r="Y89" s="365"/>
      <c r="AA89" s="365">
        <v>1802.0373404569998</v>
      </c>
      <c r="AB89" s="365">
        <v>3357.6949260609999</v>
      </c>
      <c r="AC89" s="365">
        <v>5646.0168852389997</v>
      </c>
      <c r="AD89" s="365">
        <v>6826.2512498330007</v>
      </c>
      <c r="AE89" s="365">
        <v>907.82504547800011</v>
      </c>
      <c r="AF89" s="365">
        <v>1643.4332773810002</v>
      </c>
      <c r="AG89" s="365"/>
      <c r="AH89" s="365"/>
    </row>
    <row r="90" spans="2:35" x14ac:dyDescent="0.25">
      <c r="B90" s="6" t="s">
        <v>291</v>
      </c>
      <c r="J90" s="276">
        <f t="shared" ref="J90:W90" si="68">J91</f>
        <v>0</v>
      </c>
      <c r="K90" s="276">
        <f t="shared" si="68"/>
        <v>0</v>
      </c>
      <c r="L90" s="276">
        <f t="shared" si="68"/>
        <v>0</v>
      </c>
      <c r="M90" s="276">
        <f t="shared" si="68"/>
        <v>0</v>
      </c>
      <c r="N90" s="276">
        <f t="shared" si="68"/>
        <v>26.408279999999998</v>
      </c>
      <c r="O90" s="276">
        <f t="shared" si="68"/>
        <v>1203.745017580633</v>
      </c>
      <c r="P90" s="276">
        <f t="shared" si="68"/>
        <v>0</v>
      </c>
      <c r="Q90" s="276">
        <f t="shared" si="68"/>
        <v>3027.5</v>
      </c>
      <c r="R90" s="276">
        <f t="shared" si="68"/>
        <v>4432</v>
      </c>
      <c r="S90" s="276">
        <f t="shared" si="68"/>
        <v>4597</v>
      </c>
      <c r="T90" s="276">
        <f t="shared" si="68"/>
        <v>3455.3699216070199</v>
      </c>
      <c r="U90" s="276">
        <f t="shared" si="68"/>
        <v>3707.0897421698596</v>
      </c>
      <c r="V90" s="276">
        <f t="shared" si="68"/>
        <v>1585.7940000000001</v>
      </c>
      <c r="W90" s="276">
        <f t="shared" si="68"/>
        <v>3416.6245959410003</v>
      </c>
      <c r="X90" s="276">
        <f>AD90</f>
        <v>3.787944811</v>
      </c>
      <c r="Y90" s="276"/>
      <c r="Z90" s="264"/>
      <c r="AA90" s="276">
        <f t="shared" ref="AA90:AD90" si="69">AA91</f>
        <v>0</v>
      </c>
      <c r="AB90" s="276">
        <f t="shared" si="69"/>
        <v>3.787944811</v>
      </c>
      <c r="AC90" s="276">
        <f t="shared" si="69"/>
        <v>3.787944811</v>
      </c>
      <c r="AD90" s="276">
        <f t="shared" si="69"/>
        <v>3.787944811</v>
      </c>
      <c r="AE90" s="276">
        <f>AE91</f>
        <v>0</v>
      </c>
      <c r="AF90" s="276">
        <f>AF91</f>
        <v>0</v>
      </c>
      <c r="AG90" s="276"/>
      <c r="AH90" s="276"/>
      <c r="AI90" s="264"/>
    </row>
    <row r="91" spans="2:35" x14ac:dyDescent="0.25">
      <c r="B91" s="112" t="s">
        <v>57</v>
      </c>
      <c r="C91" s="80">
        <v>0</v>
      </c>
      <c r="D91" s="80">
        <v>0</v>
      </c>
      <c r="E91" s="80">
        <v>0</v>
      </c>
      <c r="F91" s="80">
        <v>0</v>
      </c>
      <c r="G91" s="80">
        <v>0</v>
      </c>
      <c r="H91" s="80">
        <v>0</v>
      </c>
      <c r="I91" s="80">
        <v>0</v>
      </c>
      <c r="J91" s="364">
        <v>0</v>
      </c>
      <c r="K91" s="364">
        <v>0</v>
      </c>
      <c r="L91" s="364">
        <v>0</v>
      </c>
      <c r="M91" s="364">
        <v>0</v>
      </c>
      <c r="N91" s="365">
        <v>26.408279999999998</v>
      </c>
      <c r="O91" s="365">
        <v>1203.745017580633</v>
      </c>
      <c r="P91" s="365">
        <v>0</v>
      </c>
      <c r="Q91" s="365">
        <v>3027.5</v>
      </c>
      <c r="R91" s="365">
        <v>4432</v>
      </c>
      <c r="S91" s="365">
        <v>4597</v>
      </c>
      <c r="T91" s="365">
        <v>3455.3699216070199</v>
      </c>
      <c r="U91" s="365">
        <v>3707.0897421698596</v>
      </c>
      <c r="V91" s="365">
        <v>1585.7940000000001</v>
      </c>
      <c r="W91" s="365">
        <v>3416.6245959410003</v>
      </c>
      <c r="X91" s="365">
        <f>AD91</f>
        <v>3.787944811</v>
      </c>
      <c r="Y91" s="365"/>
      <c r="AA91" s="365">
        <v>0</v>
      </c>
      <c r="AB91" s="365">
        <v>3.787944811</v>
      </c>
      <c r="AC91" s="365">
        <v>3.787944811</v>
      </c>
      <c r="AD91" s="365">
        <v>3.787944811</v>
      </c>
      <c r="AE91" s="365">
        <v>0</v>
      </c>
      <c r="AF91" s="365">
        <v>0</v>
      </c>
      <c r="AG91" s="365"/>
      <c r="AH91" s="365"/>
    </row>
    <row r="92" spans="2:35" x14ac:dyDescent="0.25">
      <c r="B92" s="50"/>
      <c r="C92" s="80"/>
      <c r="D92" s="80"/>
      <c r="E92" s="80"/>
      <c r="F92" s="80"/>
      <c r="G92" s="80"/>
      <c r="H92" s="80"/>
      <c r="I92" s="80"/>
      <c r="J92" s="365"/>
      <c r="K92" s="365"/>
      <c r="L92" s="365"/>
      <c r="M92" s="365"/>
      <c r="N92" s="365"/>
      <c r="O92" s="365"/>
      <c r="P92" s="365"/>
      <c r="Q92" s="365"/>
      <c r="R92" s="365"/>
      <c r="S92" s="365"/>
      <c r="T92" s="365"/>
      <c r="U92" s="365"/>
      <c r="V92" s="365"/>
      <c r="W92" s="365"/>
      <c r="X92" s="365"/>
      <c r="Y92" s="365"/>
      <c r="AA92" s="365"/>
      <c r="AB92" s="365"/>
      <c r="AC92" s="365"/>
      <c r="AD92" s="365"/>
      <c r="AE92" s="365"/>
      <c r="AF92" s="365"/>
      <c r="AG92" s="365"/>
      <c r="AH92" s="365"/>
    </row>
    <row r="93" spans="2:35" x14ac:dyDescent="0.25">
      <c r="B93" s="6" t="s">
        <v>192</v>
      </c>
      <c r="C93">
        <v>0</v>
      </c>
      <c r="D93">
        <v>0</v>
      </c>
      <c r="E93">
        <v>0</v>
      </c>
      <c r="F93">
        <v>0</v>
      </c>
      <c r="G93">
        <v>0</v>
      </c>
      <c r="H93">
        <v>0</v>
      </c>
      <c r="I93">
        <v>0</v>
      </c>
      <c r="J93" s="276">
        <f>J95+J96</f>
        <v>2198.1353422658976</v>
      </c>
      <c r="K93" s="276">
        <f>K95+K96</f>
        <v>2055.0242200659877</v>
      </c>
      <c r="L93" s="276">
        <v>1958.3752230729758</v>
      </c>
      <c r="M93" s="276">
        <f t="shared" ref="M93:S93" si="70">M95+M96</f>
        <v>1940.3558715173137</v>
      </c>
      <c r="N93" s="276">
        <f t="shared" si="70"/>
        <v>1993.9342736956064</v>
      </c>
      <c r="O93" s="276">
        <f t="shared" si="70"/>
        <v>1056.5952108877632</v>
      </c>
      <c r="P93" s="276">
        <f t="shared" si="70"/>
        <v>366.85280620000003</v>
      </c>
      <c r="Q93" s="276">
        <f t="shared" si="70"/>
        <v>313.5</v>
      </c>
      <c r="R93" s="276">
        <f t="shared" si="70"/>
        <v>255.5</v>
      </c>
      <c r="S93" s="276">
        <f t="shared" si="70"/>
        <v>247</v>
      </c>
      <c r="T93" s="276">
        <v>308.50411882499998</v>
      </c>
      <c r="U93" s="276">
        <v>270.09220102500001</v>
      </c>
      <c r="V93" s="276">
        <v>211.29589940899996</v>
      </c>
      <c r="W93" s="276">
        <v>172.98763125000005</v>
      </c>
      <c r="X93" s="276">
        <f>AD93</f>
        <v>157.97282061599998</v>
      </c>
      <c r="Y93" s="276"/>
      <c r="Z93" s="264"/>
      <c r="AA93" s="276">
        <v>42.588068179000004</v>
      </c>
      <c r="AB93" s="276">
        <v>84.28624163500001</v>
      </c>
      <c r="AC93" s="276">
        <v>125.47651161600004</v>
      </c>
      <c r="AD93" s="276">
        <v>157.97282061599998</v>
      </c>
      <c r="AE93" s="276">
        <v>32.1646</v>
      </c>
      <c r="AF93" s="276">
        <v>67.513530499999987</v>
      </c>
      <c r="AG93" s="276"/>
      <c r="AH93" s="276"/>
    </row>
    <row r="94" spans="2:35" x14ac:dyDescent="0.25">
      <c r="B94" s="6" t="s">
        <v>59</v>
      </c>
      <c r="J94" s="276">
        <f>J95+J96</f>
        <v>2198.1353422658976</v>
      </c>
      <c r="K94" s="276">
        <f t="shared" ref="K94:U94" si="71">K95+K96</f>
        <v>2055.0242200659877</v>
      </c>
      <c r="L94" s="276">
        <f t="shared" si="71"/>
        <v>1958.3752230729758</v>
      </c>
      <c r="M94" s="276">
        <f>M95+M96</f>
        <v>1940.3558715173137</v>
      </c>
      <c r="N94" s="276">
        <f>N95+N96</f>
        <v>1993.9342736956064</v>
      </c>
      <c r="O94" s="276">
        <f>O95+O96</f>
        <v>1056.5952108877632</v>
      </c>
      <c r="P94" s="276">
        <f>P95+P96</f>
        <v>366.85280620000003</v>
      </c>
      <c r="Q94" s="276">
        <f t="shared" si="71"/>
        <v>313.5</v>
      </c>
      <c r="R94" s="276">
        <f t="shared" si="71"/>
        <v>255.5</v>
      </c>
      <c r="S94" s="276">
        <f t="shared" si="71"/>
        <v>247</v>
      </c>
      <c r="T94" s="276">
        <f t="shared" si="71"/>
        <v>308.50411882499998</v>
      </c>
      <c r="U94" s="276">
        <f t="shared" si="71"/>
        <v>270.09220102500001</v>
      </c>
      <c r="V94" s="276">
        <f>V95+V96</f>
        <v>211.29589940899993</v>
      </c>
      <c r="W94" s="276">
        <f>W95+W96</f>
        <v>172.98763125000005</v>
      </c>
      <c r="X94" s="276">
        <f>AD94</f>
        <v>157.97282061599998</v>
      </c>
      <c r="Y94" s="276"/>
      <c r="Z94" s="264"/>
      <c r="AA94" s="276">
        <f>AA95+AA96</f>
        <v>42.588068179000004</v>
      </c>
      <c r="AB94" s="276">
        <f t="shared" ref="AB94" si="72">AB95+AB96</f>
        <v>84.28624163500001</v>
      </c>
      <c r="AC94" s="276">
        <f>AC95+AC96</f>
        <v>125.47651161600004</v>
      </c>
      <c r="AD94" s="276">
        <f>AD95+AD96</f>
        <v>157.97282061599998</v>
      </c>
      <c r="AE94" s="276">
        <f>AE95+AE96</f>
        <v>32.1646</v>
      </c>
      <c r="AF94" s="276">
        <f>AF95+AF96</f>
        <v>67.513530499999987</v>
      </c>
      <c r="AG94" s="276"/>
      <c r="AH94" s="276"/>
    </row>
    <row r="95" spans="2:35" x14ac:dyDescent="0.25">
      <c r="B95" s="110" t="s">
        <v>69</v>
      </c>
      <c r="C95" s="80">
        <v>0</v>
      </c>
      <c r="D95" s="80">
        <v>0</v>
      </c>
      <c r="E95" s="80">
        <v>0</v>
      </c>
      <c r="F95" s="80">
        <v>0</v>
      </c>
      <c r="G95" s="80">
        <v>0</v>
      </c>
      <c r="H95" s="80">
        <v>0</v>
      </c>
      <c r="I95" s="80">
        <v>0</v>
      </c>
      <c r="J95" s="365">
        <v>800.76068800000007</v>
      </c>
      <c r="K95" s="365">
        <v>306.86866500000008</v>
      </c>
      <c r="L95" s="365">
        <v>46.102167000000001</v>
      </c>
      <c r="M95" s="365">
        <v>-6.0327000000000019</v>
      </c>
      <c r="N95" s="365">
        <v>0.63595999999999975</v>
      </c>
      <c r="O95" s="365">
        <v>486.17843288999984</v>
      </c>
      <c r="P95" s="365">
        <v>214.09301320000003</v>
      </c>
      <c r="Q95" s="365">
        <f>182.5</f>
        <v>182.5</v>
      </c>
      <c r="R95" s="365">
        <v>155.5</v>
      </c>
      <c r="S95" s="365">
        <v>119</v>
      </c>
      <c r="T95" s="365">
        <v>182.44945199999998</v>
      </c>
      <c r="U95" s="365">
        <v>163.4536785</v>
      </c>
      <c r="V95" s="365">
        <v>138.44595662499998</v>
      </c>
      <c r="W95" s="365">
        <v>124.97831199999997</v>
      </c>
      <c r="X95" s="365">
        <f t="shared" ref="X95:X96" si="73">AD95</f>
        <v>140.73690649999998</v>
      </c>
      <c r="Y95" s="365"/>
      <c r="AA95" s="365">
        <v>34.323329000000001</v>
      </c>
      <c r="AB95" s="365">
        <v>71.0999865</v>
      </c>
      <c r="AC95" s="365">
        <v>108.1556865</v>
      </c>
      <c r="AD95" s="365">
        <v>140.73690649999998</v>
      </c>
      <c r="AE95" s="365">
        <v>32.1646</v>
      </c>
      <c r="AF95" s="365">
        <v>67.513530499999987</v>
      </c>
      <c r="AG95" s="365"/>
      <c r="AH95" s="365"/>
    </row>
    <row r="96" spans="2:35" x14ac:dyDescent="0.25">
      <c r="B96" s="110" t="s">
        <v>68</v>
      </c>
      <c r="C96" s="80">
        <v>0</v>
      </c>
      <c r="D96" s="80">
        <v>0</v>
      </c>
      <c r="E96" s="80">
        <v>0</v>
      </c>
      <c r="F96" s="80">
        <v>0</v>
      </c>
      <c r="G96" s="80">
        <v>0</v>
      </c>
      <c r="H96" s="80">
        <v>0</v>
      </c>
      <c r="I96" s="80">
        <v>0</v>
      </c>
      <c r="J96" s="465">
        <v>1397.3746542658978</v>
      </c>
      <c r="K96" s="465">
        <v>1748.1555550659875</v>
      </c>
      <c r="L96" s="465">
        <v>1912.2730560729758</v>
      </c>
      <c r="M96" s="465">
        <v>1946.3885715173137</v>
      </c>
      <c r="N96" s="465">
        <v>1993.2983136956063</v>
      </c>
      <c r="O96" s="465">
        <v>570.41677799776346</v>
      </c>
      <c r="P96" s="465">
        <v>152.75979300000003</v>
      </c>
      <c r="Q96" s="465">
        <f>131</f>
        <v>131</v>
      </c>
      <c r="R96" s="465">
        <f>100</f>
        <v>100</v>
      </c>
      <c r="S96" s="465">
        <f>128</f>
        <v>128</v>
      </c>
      <c r="T96" s="465">
        <f>T93-T95</f>
        <v>126.054666825</v>
      </c>
      <c r="U96" s="465">
        <f>U93-U95</f>
        <v>106.63852252500001</v>
      </c>
      <c r="V96" s="465">
        <v>72.84994278399995</v>
      </c>
      <c r="W96" s="465">
        <v>48.00931925000009</v>
      </c>
      <c r="X96" s="365">
        <f t="shared" si="73"/>
        <v>17.235914116000004</v>
      </c>
      <c r="Y96" s="465"/>
      <c r="Z96" s="350"/>
      <c r="AA96" s="465">
        <v>8.2647391790000029</v>
      </c>
      <c r="AB96" s="465">
        <v>13.18625513500001</v>
      </c>
      <c r="AC96" s="465">
        <v>17.320825116000037</v>
      </c>
      <c r="AD96" s="465">
        <v>17.235914116000004</v>
      </c>
      <c r="AE96" s="465">
        <v>0</v>
      </c>
      <c r="AF96" s="465">
        <v>0</v>
      </c>
      <c r="AG96" s="465"/>
      <c r="AH96" s="465"/>
    </row>
    <row r="97" spans="2:34" x14ac:dyDescent="0.25">
      <c r="AE97" s="465"/>
      <c r="AF97" s="465"/>
    </row>
    <row r="98" spans="2:34" x14ac:dyDescent="0.25">
      <c r="B98" s="111" t="s">
        <v>193</v>
      </c>
      <c r="C98" s="65">
        <f t="shared" ref="C98:I98" si="74">C93+C87+C84+C73+C67+C56</f>
        <v>0</v>
      </c>
      <c r="D98" s="65">
        <f t="shared" si="74"/>
        <v>0</v>
      </c>
      <c r="E98" s="65">
        <f t="shared" si="74"/>
        <v>0</v>
      </c>
      <c r="F98" s="65">
        <f t="shared" si="74"/>
        <v>0</v>
      </c>
      <c r="G98" s="65">
        <f t="shared" si="74"/>
        <v>0</v>
      </c>
      <c r="H98" s="65">
        <f t="shared" si="74"/>
        <v>0</v>
      </c>
      <c r="I98" s="65">
        <f t="shared" si="74"/>
        <v>0</v>
      </c>
      <c r="J98" s="276">
        <f t="shared" ref="J98:S98" si="75">J93+J87+J85+J73+J67+J56</f>
        <v>47706.925744176406</v>
      </c>
      <c r="K98" s="276">
        <f t="shared" si="75"/>
        <v>53169.330982059626</v>
      </c>
      <c r="L98" s="276">
        <f t="shared" si="75"/>
        <v>58091.172760857728</v>
      </c>
      <c r="M98" s="276">
        <f t="shared" si="75"/>
        <v>57181.180281903507</v>
      </c>
      <c r="N98" s="276">
        <f t="shared" si="75"/>
        <v>53427.989147626911</v>
      </c>
      <c r="O98" s="276">
        <f t="shared" si="75"/>
        <v>58811.821827135078</v>
      </c>
      <c r="P98" s="276">
        <f t="shared" si="75"/>
        <v>59015.928277622996</v>
      </c>
      <c r="Q98" s="276">
        <f t="shared" si="75"/>
        <v>62479.5</v>
      </c>
      <c r="R98" s="276">
        <f t="shared" si="75"/>
        <v>68772</v>
      </c>
      <c r="S98" s="276">
        <f t="shared" si="75"/>
        <v>68765</v>
      </c>
      <c r="T98" s="490">
        <v>70767.451874476945</v>
      </c>
      <c r="U98" s="490">
        <v>65446.583223626527</v>
      </c>
      <c r="V98" s="490">
        <v>63121.383114744996</v>
      </c>
      <c r="W98" s="490">
        <v>59784.038351494994</v>
      </c>
      <c r="X98" s="490">
        <f>AD98</f>
        <v>61350.646348472997</v>
      </c>
      <c r="Y98" s="490"/>
      <c r="Z98" s="350"/>
      <c r="AA98" s="490">
        <v>16725.394143237998</v>
      </c>
      <c r="AB98" s="490">
        <v>31156.163235216005</v>
      </c>
      <c r="AC98" s="490">
        <v>44918.626452526005</v>
      </c>
      <c r="AD98" s="276">
        <v>61350.646348472997</v>
      </c>
      <c r="AE98" s="276">
        <v>17478.577051238</v>
      </c>
      <c r="AF98" s="276">
        <v>29118.531473506002</v>
      </c>
      <c r="AG98" s="276"/>
      <c r="AH98" s="276"/>
    </row>
    <row r="99" spans="2:34" x14ac:dyDescent="0.25">
      <c r="B99" s="38" t="s">
        <v>194</v>
      </c>
      <c r="C99" s="80"/>
      <c r="D99" s="80"/>
      <c r="E99" s="80"/>
      <c r="F99" s="80"/>
      <c r="G99" s="80"/>
      <c r="H99" s="80"/>
      <c r="I99" s="80"/>
      <c r="J99" s="365"/>
      <c r="K99" s="365"/>
      <c r="L99" s="365"/>
      <c r="M99" s="365"/>
      <c r="N99" s="365"/>
      <c r="O99" s="365"/>
      <c r="P99" s="365"/>
      <c r="Q99" s="365"/>
      <c r="R99" s="365"/>
      <c r="S99" s="365"/>
      <c r="T99" s="365"/>
      <c r="U99" s="365"/>
      <c r="V99" s="276"/>
      <c r="W99" s="276"/>
      <c r="X99" s="365"/>
      <c r="Y99" s="365"/>
      <c r="AA99" s="276"/>
      <c r="AB99" s="276"/>
      <c r="AC99" s="276"/>
      <c r="AD99" s="276"/>
      <c r="AE99" s="365"/>
      <c r="AF99" s="365"/>
      <c r="AG99" s="276"/>
      <c r="AH99" s="276"/>
    </row>
    <row r="100" spans="2:34" x14ac:dyDescent="0.25">
      <c r="B100" s="113" t="s">
        <v>69</v>
      </c>
      <c r="C100" s="116" t="s">
        <v>23</v>
      </c>
      <c r="D100" s="116" t="s">
        <v>23</v>
      </c>
      <c r="E100" s="116" t="s">
        <v>23</v>
      </c>
      <c r="F100" s="116" t="s">
        <v>23</v>
      </c>
      <c r="G100" s="116" t="s">
        <v>23</v>
      </c>
      <c r="H100" s="116" t="s">
        <v>23</v>
      </c>
      <c r="I100" s="116" t="s">
        <v>23</v>
      </c>
      <c r="J100" s="364" t="s">
        <v>23</v>
      </c>
      <c r="K100" s="364" t="s">
        <v>23</v>
      </c>
      <c r="L100" s="364" t="s">
        <v>23</v>
      </c>
      <c r="M100" s="364" t="s">
        <v>23</v>
      </c>
      <c r="N100" s="364" t="s">
        <v>23</v>
      </c>
      <c r="O100" s="364" t="s">
        <v>23</v>
      </c>
      <c r="P100" s="364" t="s">
        <v>23</v>
      </c>
      <c r="Q100" s="364" t="s">
        <v>23</v>
      </c>
      <c r="R100" s="364" t="s">
        <v>23</v>
      </c>
      <c r="S100" s="364" t="s">
        <v>23</v>
      </c>
      <c r="T100" s="365">
        <v>27984.386469870497</v>
      </c>
      <c r="U100" s="365">
        <v>22267.779133494998</v>
      </c>
      <c r="V100" s="365">
        <v>22819.002492542997</v>
      </c>
      <c r="W100" s="365">
        <v>16043.139959033002</v>
      </c>
      <c r="X100" s="365">
        <f>AD100</f>
        <v>13684.927273460002</v>
      </c>
      <c r="Y100" s="365"/>
      <c r="AA100" s="365">
        <v>3353.3623526199999</v>
      </c>
      <c r="AB100" s="365">
        <v>6300.1773756500006</v>
      </c>
      <c r="AC100" s="365">
        <v>9333.5605876499994</v>
      </c>
      <c r="AD100" s="365">
        <v>13684.927273460002</v>
      </c>
      <c r="AE100" s="276">
        <v>4548.1364325860004</v>
      </c>
      <c r="AF100" s="276">
        <v>6641.6856598229988</v>
      </c>
      <c r="AG100" s="365"/>
      <c r="AH100" s="365"/>
    </row>
    <row r="101" spans="2:34" x14ac:dyDescent="0.25">
      <c r="B101" s="114" t="s">
        <v>68</v>
      </c>
      <c r="C101" s="116" t="s">
        <v>23</v>
      </c>
      <c r="D101" s="116" t="s">
        <v>23</v>
      </c>
      <c r="E101" s="116" t="s">
        <v>23</v>
      </c>
      <c r="F101" s="116" t="s">
        <v>23</v>
      </c>
      <c r="G101" s="116" t="s">
        <v>23</v>
      </c>
      <c r="H101" s="116" t="s">
        <v>23</v>
      </c>
      <c r="I101" s="116" t="s">
        <v>23</v>
      </c>
      <c r="J101" s="364" t="s">
        <v>23</v>
      </c>
      <c r="K101" s="364" t="s">
        <v>23</v>
      </c>
      <c r="L101" s="364" t="s">
        <v>23</v>
      </c>
      <c r="M101" s="364" t="s">
        <v>23</v>
      </c>
      <c r="N101" s="364" t="s">
        <v>23</v>
      </c>
      <c r="O101" s="364" t="s">
        <v>23</v>
      </c>
      <c r="P101" s="364" t="s">
        <v>23</v>
      </c>
      <c r="Q101" s="364" t="s">
        <v>23</v>
      </c>
      <c r="R101" s="364" t="s">
        <v>23</v>
      </c>
      <c r="S101" s="364" t="s">
        <v>23</v>
      </c>
      <c r="T101" s="465">
        <v>14729.419426721832</v>
      </c>
      <c r="U101" s="465">
        <v>13760.002390524987</v>
      </c>
      <c r="V101" s="465">
        <v>11606.583858311998</v>
      </c>
      <c r="W101" s="465">
        <v>12549.998453532002</v>
      </c>
      <c r="X101" s="365">
        <f t="shared" ref="X101:X103" si="76">AD101</f>
        <v>16064.844867856002</v>
      </c>
      <c r="Y101" s="465"/>
      <c r="Z101" s="350"/>
      <c r="AA101" s="465">
        <v>4279.1459515070001</v>
      </c>
      <c r="AB101" s="465">
        <v>7773.2935980399998</v>
      </c>
      <c r="AC101" s="465">
        <v>12433.711483306999</v>
      </c>
      <c r="AD101" s="465">
        <v>16064.844867856002</v>
      </c>
      <c r="AE101" s="276">
        <v>3228.7464417470001</v>
      </c>
      <c r="AF101" s="276">
        <v>5641.6549563850003</v>
      </c>
      <c r="AG101" s="465"/>
      <c r="AH101" s="465"/>
    </row>
    <row r="102" spans="2:34" x14ac:dyDescent="0.25">
      <c r="B102" s="114" t="s">
        <v>57</v>
      </c>
      <c r="C102" s="116" t="s">
        <v>23</v>
      </c>
      <c r="D102" s="116" t="s">
        <v>23</v>
      </c>
      <c r="E102" s="116" t="s">
        <v>23</v>
      </c>
      <c r="F102" s="116" t="s">
        <v>23</v>
      </c>
      <c r="G102" s="116" t="s">
        <v>23</v>
      </c>
      <c r="H102" s="116" t="s">
        <v>23</v>
      </c>
      <c r="I102" s="116" t="s">
        <v>23</v>
      </c>
      <c r="J102" s="364" t="s">
        <v>23</v>
      </c>
      <c r="K102" s="364" t="s">
        <v>23</v>
      </c>
      <c r="L102" s="364" t="s">
        <v>23</v>
      </c>
      <c r="M102" s="364" t="s">
        <v>23</v>
      </c>
      <c r="N102" s="364" t="s">
        <v>23</v>
      </c>
      <c r="O102" s="364" t="s">
        <v>23</v>
      </c>
      <c r="P102" s="364" t="s">
        <v>23</v>
      </c>
      <c r="Q102" s="364" t="s">
        <v>23</v>
      </c>
      <c r="R102" s="364" t="s">
        <v>23</v>
      </c>
      <c r="S102" s="364" t="s">
        <v>23</v>
      </c>
      <c r="T102" s="365">
        <v>10284.581392784989</v>
      </c>
      <c r="U102" s="365">
        <v>9593.2129231044692</v>
      </c>
      <c r="V102" s="365">
        <v>8221.8823306449995</v>
      </c>
      <c r="W102" s="365">
        <v>10782.437970526998</v>
      </c>
      <c r="X102" s="365">
        <f t="shared" si="76"/>
        <v>8424.0626708839991</v>
      </c>
      <c r="Y102" s="365"/>
      <c r="AA102" s="365">
        <v>2524.6751260510005</v>
      </c>
      <c r="AB102" s="365">
        <v>4247.5955642200015</v>
      </c>
      <c r="AC102" s="365">
        <v>6121.7423511819998</v>
      </c>
      <c r="AD102" s="365">
        <v>8424.0626708839991</v>
      </c>
      <c r="AE102" s="276">
        <v>2890.8040543240004</v>
      </c>
      <c r="AF102" s="276">
        <v>4717.8327410479997</v>
      </c>
      <c r="AG102" s="365"/>
      <c r="AH102" s="365"/>
    </row>
    <row r="103" spans="2:34" x14ac:dyDescent="0.25">
      <c r="B103" s="38" t="s">
        <v>71</v>
      </c>
      <c r="C103" s="116" t="s">
        <v>23</v>
      </c>
      <c r="D103" s="116" t="s">
        <v>23</v>
      </c>
      <c r="E103" s="116" t="s">
        <v>23</v>
      </c>
      <c r="F103" s="116" t="s">
        <v>23</v>
      </c>
      <c r="G103" s="116" t="s">
        <v>23</v>
      </c>
      <c r="H103" s="116" t="s">
        <v>23</v>
      </c>
      <c r="I103" s="116" t="s">
        <v>23</v>
      </c>
      <c r="J103" s="364" t="s">
        <v>23</v>
      </c>
      <c r="K103" s="364" t="s">
        <v>23</v>
      </c>
      <c r="L103" s="364" t="s">
        <v>23</v>
      </c>
      <c r="M103" s="364" t="s">
        <v>23</v>
      </c>
      <c r="N103" s="364" t="s">
        <v>23</v>
      </c>
      <c r="O103" s="364" t="s">
        <v>23</v>
      </c>
      <c r="P103" s="364" t="s">
        <v>23</v>
      </c>
      <c r="Q103" s="364" t="s">
        <v>23</v>
      </c>
      <c r="R103" s="364" t="s">
        <v>23</v>
      </c>
      <c r="S103" s="364" t="s">
        <v>23</v>
      </c>
      <c r="T103" s="365">
        <v>14873.033466917801</v>
      </c>
      <c r="U103" s="365">
        <v>15696.29876993773</v>
      </c>
      <c r="V103" s="365">
        <v>16633.008031118003</v>
      </c>
      <c r="W103" s="365">
        <v>15814.434253835998</v>
      </c>
      <c r="X103" s="365">
        <f t="shared" si="76"/>
        <v>17028.570303209999</v>
      </c>
      <c r="Y103" s="365"/>
      <c r="AA103" s="365">
        <v>4840.8632155280002</v>
      </c>
      <c r="AB103" s="365">
        <v>9585.8483096340024</v>
      </c>
      <c r="AC103" s="365">
        <v>12523.299971458</v>
      </c>
      <c r="AD103" s="365">
        <v>17028.570303209999</v>
      </c>
      <c r="AE103" s="276">
        <v>4744.0355493589996</v>
      </c>
      <c r="AF103" s="276">
        <v>8403.9938256209989</v>
      </c>
      <c r="AG103" s="365"/>
      <c r="AH103" s="365"/>
    </row>
    <row r="104" spans="2:34" x14ac:dyDescent="0.25">
      <c r="B104" s="38"/>
      <c r="C104" s="117"/>
      <c r="D104" s="117"/>
      <c r="E104" s="117"/>
      <c r="F104" s="117"/>
      <c r="G104" s="117"/>
      <c r="H104" s="117"/>
      <c r="I104" s="117"/>
      <c r="J104" s="351"/>
      <c r="K104" s="351"/>
      <c r="L104" s="351"/>
      <c r="M104" s="351"/>
      <c r="N104" s="351"/>
      <c r="O104" s="351"/>
      <c r="P104" s="351"/>
      <c r="Q104" s="351"/>
      <c r="R104" s="351"/>
      <c r="S104" s="351"/>
      <c r="T104" s="351"/>
      <c r="U104" s="351"/>
      <c r="AA104" s="266"/>
      <c r="AB104" s="266"/>
      <c r="AG104" s="365"/>
      <c r="AH104" s="365"/>
    </row>
    <row r="105" spans="2:34" ht="30" x14ac:dyDescent="0.55000000000000004">
      <c r="B105" s="179" t="s">
        <v>197</v>
      </c>
      <c r="C105" s="118"/>
      <c r="D105" s="118"/>
      <c r="E105" s="118"/>
      <c r="F105" s="118"/>
      <c r="G105" s="118"/>
      <c r="H105" s="118"/>
      <c r="I105" s="118"/>
      <c r="J105" s="467"/>
      <c r="K105" s="467"/>
      <c r="L105" s="467"/>
      <c r="M105" s="467"/>
      <c r="N105" s="467"/>
      <c r="O105" s="467"/>
      <c r="P105" s="467"/>
      <c r="Q105" s="467"/>
      <c r="R105" s="467"/>
      <c r="S105" s="467"/>
      <c r="T105" s="467"/>
      <c r="U105" s="467"/>
      <c r="AA105" s="266"/>
      <c r="AB105" s="266"/>
      <c r="AG105" s="365"/>
      <c r="AH105" s="365"/>
    </row>
    <row r="106" spans="2:34" x14ac:dyDescent="0.25">
      <c r="B106" s="175" t="s">
        <v>198</v>
      </c>
      <c r="C106" s="61">
        <v>2001</v>
      </c>
      <c r="D106" s="61">
        <v>2002</v>
      </c>
      <c r="E106" s="61">
        <v>2003</v>
      </c>
      <c r="F106" s="61">
        <v>2004</v>
      </c>
      <c r="G106" s="61">
        <v>2005</v>
      </c>
      <c r="H106" s="61">
        <v>2006</v>
      </c>
      <c r="I106" s="61">
        <v>2007</v>
      </c>
      <c r="J106" s="240">
        <v>2008</v>
      </c>
      <c r="K106" s="240">
        <v>2009</v>
      </c>
      <c r="L106" s="240">
        <v>2010</v>
      </c>
      <c r="M106" s="240">
        <v>2011</v>
      </c>
      <c r="N106" s="240">
        <v>2012</v>
      </c>
      <c r="O106" s="240">
        <v>2013</v>
      </c>
      <c r="P106" s="240">
        <v>2014</v>
      </c>
      <c r="Q106" s="240">
        <v>2015</v>
      </c>
      <c r="R106" s="240">
        <v>2016</v>
      </c>
      <c r="S106" s="240">
        <v>2017</v>
      </c>
      <c r="T106" s="240">
        <v>2018</v>
      </c>
      <c r="U106" s="240">
        <v>2019</v>
      </c>
      <c r="V106" s="240">
        <v>2020</v>
      </c>
      <c r="W106" s="240">
        <v>2021</v>
      </c>
      <c r="X106" s="241">
        <v>2022</v>
      </c>
      <c r="Y106" s="242">
        <v>2023</v>
      </c>
      <c r="AA106" s="243" t="s">
        <v>283</v>
      </c>
      <c r="AB106" s="243" t="s">
        <v>284</v>
      </c>
      <c r="AC106" s="243" t="s">
        <v>285</v>
      </c>
      <c r="AD106" s="243">
        <v>2022</v>
      </c>
      <c r="AE106" s="244" t="s">
        <v>313</v>
      </c>
      <c r="AF106" s="244" t="s">
        <v>314</v>
      </c>
      <c r="AG106" s="245" t="s">
        <v>315</v>
      </c>
      <c r="AH106" s="246">
        <v>2023</v>
      </c>
    </row>
    <row r="107" spans="2:34" x14ac:dyDescent="0.25">
      <c r="B107" s="50" t="s">
        <v>143</v>
      </c>
      <c r="C107" s="105" t="s">
        <v>23</v>
      </c>
      <c r="D107" s="105" t="s">
        <v>23</v>
      </c>
      <c r="E107" s="105" t="s">
        <v>23</v>
      </c>
      <c r="F107" s="105" t="s">
        <v>23</v>
      </c>
      <c r="G107" s="105" t="s">
        <v>23</v>
      </c>
      <c r="H107" s="105" t="s">
        <v>23</v>
      </c>
      <c r="I107" s="105" t="s">
        <v>23</v>
      </c>
      <c r="J107" s="292" t="s">
        <v>23</v>
      </c>
      <c r="K107" s="292" t="s">
        <v>23</v>
      </c>
      <c r="L107" s="292" t="s">
        <v>23</v>
      </c>
      <c r="M107" s="292" t="s">
        <v>23</v>
      </c>
      <c r="N107" s="292" t="s">
        <v>23</v>
      </c>
      <c r="O107" s="292" t="s">
        <v>23</v>
      </c>
      <c r="P107" s="292" t="s">
        <v>23</v>
      </c>
      <c r="Q107" s="292" t="s">
        <v>23</v>
      </c>
      <c r="R107" s="292" t="s">
        <v>23</v>
      </c>
      <c r="S107" s="292" t="s">
        <v>23</v>
      </c>
      <c r="T107" s="275">
        <v>2995.7289300000002</v>
      </c>
      <c r="U107" s="275">
        <v>2973.9040199999999</v>
      </c>
      <c r="V107" s="276">
        <v>2906.1210799999999</v>
      </c>
      <c r="W107" s="276">
        <v>2833.1728400000002</v>
      </c>
      <c r="X107" s="275">
        <f>AD107</f>
        <v>2935.1695199999999</v>
      </c>
      <c r="Y107" s="275"/>
      <c r="AA107" s="276">
        <v>2935.1695199999999</v>
      </c>
      <c r="AB107" s="276">
        <v>2935.1695199999999</v>
      </c>
      <c r="AC107" s="276">
        <v>2935.1695199999999</v>
      </c>
      <c r="AD107" s="276">
        <v>2935.1695199999999</v>
      </c>
      <c r="AE107" s="276">
        <v>2938.9917681832003</v>
      </c>
      <c r="AF107" s="276">
        <v>2938.9917681832003</v>
      </c>
      <c r="AG107" s="276"/>
      <c r="AH107" s="276"/>
    </row>
    <row r="108" spans="2:34" x14ac:dyDescent="0.25">
      <c r="B108" s="41" t="s">
        <v>158</v>
      </c>
      <c r="C108" s="105" t="s">
        <v>23</v>
      </c>
      <c r="D108" s="105" t="s">
        <v>23</v>
      </c>
      <c r="E108" s="105" t="s">
        <v>23</v>
      </c>
      <c r="F108" s="105" t="s">
        <v>23</v>
      </c>
      <c r="G108" s="105" t="s">
        <v>23</v>
      </c>
      <c r="H108" s="105" t="s">
        <v>23</v>
      </c>
      <c r="I108" s="105" t="s">
        <v>23</v>
      </c>
      <c r="J108" s="292" t="s">
        <v>23</v>
      </c>
      <c r="K108" s="292" t="s">
        <v>23</v>
      </c>
      <c r="L108" s="292" t="s">
        <v>23</v>
      </c>
      <c r="M108" s="292" t="s">
        <v>23</v>
      </c>
      <c r="N108" s="292" t="s">
        <v>23</v>
      </c>
      <c r="O108" s="292" t="s">
        <v>23</v>
      </c>
      <c r="P108" s="292" t="s">
        <v>23</v>
      </c>
      <c r="Q108" s="292" t="s">
        <v>23</v>
      </c>
      <c r="R108" s="292" t="s">
        <v>23</v>
      </c>
      <c r="S108" s="292" t="s">
        <v>23</v>
      </c>
      <c r="T108" s="266">
        <v>1831.6085</v>
      </c>
      <c r="U108" s="266">
        <v>1816.4480000000001</v>
      </c>
      <c r="V108" s="365">
        <v>1754.29</v>
      </c>
      <c r="W108" s="365">
        <v>1677.6233999999999</v>
      </c>
      <c r="X108" s="266">
        <f>AD108</f>
        <v>1696.1631</v>
      </c>
      <c r="Y108" s="266"/>
      <c r="AA108" s="365">
        <v>1696.1631</v>
      </c>
      <c r="AB108" s="365">
        <v>1696.1631</v>
      </c>
      <c r="AC108" s="365">
        <v>1696.1631</v>
      </c>
      <c r="AD108" s="365">
        <v>1696.1631</v>
      </c>
      <c r="AE108" s="365">
        <v>1697.9858186104</v>
      </c>
      <c r="AF108" s="365">
        <v>1697.9858186104</v>
      </c>
      <c r="AG108" s="365"/>
      <c r="AH108" s="365"/>
    </row>
    <row r="109" spans="2:34" x14ac:dyDescent="0.25">
      <c r="B109" s="41" t="s">
        <v>159</v>
      </c>
      <c r="C109" s="105" t="s">
        <v>23</v>
      </c>
      <c r="D109" s="105" t="s">
        <v>23</v>
      </c>
      <c r="E109" s="105" t="s">
        <v>23</v>
      </c>
      <c r="F109" s="105" t="s">
        <v>23</v>
      </c>
      <c r="G109" s="105" t="s">
        <v>23</v>
      </c>
      <c r="H109" s="105" t="s">
        <v>23</v>
      </c>
      <c r="I109" s="105" t="s">
        <v>23</v>
      </c>
      <c r="J109" s="292" t="s">
        <v>23</v>
      </c>
      <c r="K109" s="292" t="s">
        <v>23</v>
      </c>
      <c r="L109" s="292" t="s">
        <v>23</v>
      </c>
      <c r="M109" s="292" t="s">
        <v>23</v>
      </c>
      <c r="N109" s="292" t="s">
        <v>23</v>
      </c>
      <c r="O109" s="292" t="s">
        <v>23</v>
      </c>
      <c r="P109" s="292" t="s">
        <v>23</v>
      </c>
      <c r="Q109" s="292" t="s">
        <v>23</v>
      </c>
      <c r="R109" s="292" t="s">
        <v>23</v>
      </c>
      <c r="S109" s="292" t="s">
        <v>23</v>
      </c>
      <c r="T109" s="266">
        <v>1164.1204299999999</v>
      </c>
      <c r="U109" s="266">
        <v>1157.4560200000001</v>
      </c>
      <c r="V109" s="365">
        <v>1151.8310799999999</v>
      </c>
      <c r="W109" s="365">
        <v>1155.54944</v>
      </c>
      <c r="X109" s="266">
        <f>AD109</f>
        <v>1239.0064199999999</v>
      </c>
      <c r="Y109" s="266"/>
      <c r="AA109" s="365">
        <v>1239.0064199999999</v>
      </c>
      <c r="AB109" s="365">
        <v>1239.0064199999999</v>
      </c>
      <c r="AC109" s="365">
        <v>1239.0064199999999</v>
      </c>
      <c r="AD109" s="365">
        <v>1239.0064199999999</v>
      </c>
      <c r="AE109" s="365">
        <v>1241.0059495728001</v>
      </c>
      <c r="AF109" s="365">
        <v>1241.0059495728001</v>
      </c>
      <c r="AG109" s="365"/>
      <c r="AH109" s="365"/>
    </row>
    <row r="110" spans="2:34" x14ac:dyDescent="0.25">
      <c r="B110" s="41"/>
      <c r="C110" s="25"/>
      <c r="D110" s="25"/>
      <c r="E110" s="25"/>
      <c r="F110" s="25"/>
      <c r="G110" s="25"/>
      <c r="H110" s="25"/>
      <c r="I110" s="25"/>
      <c r="J110" s="266"/>
      <c r="K110" s="266"/>
      <c r="L110" s="266"/>
      <c r="M110" s="266"/>
      <c r="N110" s="266"/>
      <c r="O110" s="266"/>
      <c r="P110" s="266"/>
      <c r="Q110" s="266"/>
      <c r="R110" s="266"/>
      <c r="S110" s="266"/>
      <c r="T110" s="266"/>
      <c r="U110" s="266"/>
      <c r="V110" s="365"/>
      <c r="W110" s="365"/>
      <c r="X110" s="266"/>
      <c r="Y110" s="266"/>
      <c r="AA110" s="365"/>
    </row>
    <row r="111" spans="2:34" x14ac:dyDescent="0.25">
      <c r="B111" s="34" t="s">
        <v>199</v>
      </c>
      <c r="C111" s="105" t="s">
        <v>23</v>
      </c>
      <c r="D111" s="105" t="s">
        <v>23</v>
      </c>
      <c r="E111" s="105" t="s">
        <v>23</v>
      </c>
      <c r="F111" s="105" t="s">
        <v>23</v>
      </c>
      <c r="G111" s="105" t="s">
        <v>23</v>
      </c>
      <c r="H111" s="105" t="s">
        <v>23</v>
      </c>
      <c r="I111" s="105" t="s">
        <v>23</v>
      </c>
      <c r="J111" s="292" t="s">
        <v>23</v>
      </c>
      <c r="K111" s="292" t="s">
        <v>23</v>
      </c>
      <c r="L111" s="292" t="s">
        <v>23</v>
      </c>
      <c r="M111" s="292" t="s">
        <v>23</v>
      </c>
      <c r="N111" s="292" t="s">
        <v>23</v>
      </c>
      <c r="O111" s="292" t="s">
        <v>23</v>
      </c>
      <c r="P111" s="292" t="s">
        <v>23</v>
      </c>
      <c r="Q111" s="292" t="s">
        <v>23</v>
      </c>
      <c r="R111" s="292" t="s">
        <v>23</v>
      </c>
      <c r="S111" s="292" t="s">
        <v>23</v>
      </c>
      <c r="T111" s="275">
        <v>950</v>
      </c>
      <c r="U111" s="275">
        <v>950</v>
      </c>
      <c r="V111" s="276">
        <v>1706</v>
      </c>
      <c r="W111" s="276">
        <v>1890.6</v>
      </c>
      <c r="X111" s="275">
        <f>AD111</f>
        <v>1890.6</v>
      </c>
      <c r="Y111" s="275"/>
      <c r="AA111" s="276">
        <v>1890.6</v>
      </c>
      <c r="AB111" s="276">
        <v>1890.6</v>
      </c>
      <c r="AC111" s="276">
        <v>1890.6</v>
      </c>
      <c r="AD111" s="276">
        <v>1890.6</v>
      </c>
      <c r="AE111" s="276">
        <v>1867.4</v>
      </c>
      <c r="AF111" s="276">
        <v>1867.4</v>
      </c>
      <c r="AG111" s="276"/>
      <c r="AH111" s="276"/>
    </row>
    <row r="112" spans="2:34" x14ac:dyDescent="0.25">
      <c r="B112" s="34"/>
      <c r="C112" s="26"/>
      <c r="D112" s="26"/>
      <c r="E112" s="26"/>
      <c r="F112" s="26"/>
      <c r="G112" s="26"/>
      <c r="H112" s="26"/>
      <c r="I112" s="26"/>
      <c r="J112" s="275"/>
      <c r="K112" s="275"/>
      <c r="L112" s="275"/>
      <c r="M112" s="275"/>
      <c r="N112" s="275"/>
      <c r="O112" s="275"/>
      <c r="P112" s="275"/>
      <c r="Q112" s="275"/>
      <c r="R112" s="275"/>
      <c r="S112" s="275"/>
      <c r="T112" s="275"/>
      <c r="U112" s="275"/>
      <c r="V112" s="365"/>
      <c r="W112" s="365"/>
      <c r="X112" s="275"/>
      <c r="Y112" s="275"/>
      <c r="AA112" s="365"/>
      <c r="AB112" s="365"/>
      <c r="AC112" s="365"/>
      <c r="AD112" s="365"/>
      <c r="AE112" s="365"/>
      <c r="AF112" s="365"/>
      <c r="AG112" s="365"/>
      <c r="AH112" s="365"/>
    </row>
    <row r="113" spans="1:34" x14ac:dyDescent="0.25">
      <c r="B113" s="34" t="s">
        <v>200</v>
      </c>
      <c r="C113" s="105" t="s">
        <v>23</v>
      </c>
      <c r="D113" s="105" t="s">
        <v>23</v>
      </c>
      <c r="E113" s="105" t="s">
        <v>23</v>
      </c>
      <c r="F113" s="105" t="s">
        <v>23</v>
      </c>
      <c r="G113" s="105" t="s">
        <v>23</v>
      </c>
      <c r="H113" s="105" t="s">
        <v>23</v>
      </c>
      <c r="I113" s="105" t="s">
        <v>23</v>
      </c>
      <c r="J113" s="292" t="s">
        <v>23</v>
      </c>
      <c r="K113" s="292" t="s">
        <v>23</v>
      </c>
      <c r="L113" s="292" t="s">
        <v>23</v>
      </c>
      <c r="M113" s="292" t="s">
        <v>23</v>
      </c>
      <c r="N113" s="292" t="s">
        <v>23</v>
      </c>
      <c r="O113" s="292" t="s">
        <v>23</v>
      </c>
      <c r="P113" s="292" t="s">
        <v>23</v>
      </c>
      <c r="Q113" s="292" t="s">
        <v>23</v>
      </c>
      <c r="R113" s="292" t="s">
        <v>23</v>
      </c>
      <c r="S113" s="292" t="s">
        <v>23</v>
      </c>
      <c r="T113" s="275">
        <v>4695.9835000000003</v>
      </c>
      <c r="U113" s="275">
        <v>7811.0614821200006</v>
      </c>
      <c r="V113" s="276">
        <v>9116.9209323576688</v>
      </c>
      <c r="W113" s="276">
        <v>9321.4048944976657</v>
      </c>
      <c r="X113" s="275">
        <f>AD113</f>
        <v>11703.07412451</v>
      </c>
      <c r="Y113" s="275"/>
      <c r="AA113" s="276">
        <v>11147.093233350002</v>
      </c>
      <c r="AB113" s="276">
        <v>11335.687277440004</v>
      </c>
      <c r="AC113" s="276">
        <v>11513.334074210004</v>
      </c>
      <c r="AD113" s="276">
        <v>11703.07412451</v>
      </c>
      <c r="AE113" s="276">
        <v>12846.944101200985</v>
      </c>
      <c r="AF113" s="276">
        <v>13010.242599330984</v>
      </c>
      <c r="AG113" s="276"/>
      <c r="AH113" s="276"/>
    </row>
    <row r="114" spans="1:34" x14ac:dyDescent="0.25">
      <c r="B114" s="6" t="s">
        <v>141</v>
      </c>
      <c r="C114" s="105" t="s">
        <v>23</v>
      </c>
      <c r="D114" s="105" t="s">
        <v>23</v>
      </c>
      <c r="E114" s="105" t="s">
        <v>23</v>
      </c>
      <c r="F114" s="105" t="s">
        <v>23</v>
      </c>
      <c r="G114" s="105" t="s">
        <v>23</v>
      </c>
      <c r="H114" s="105" t="s">
        <v>23</v>
      </c>
      <c r="I114" s="105" t="s">
        <v>23</v>
      </c>
      <c r="J114" s="292" t="s">
        <v>23</v>
      </c>
      <c r="K114" s="292" t="s">
        <v>23</v>
      </c>
      <c r="L114" s="292" t="s">
        <v>23</v>
      </c>
      <c r="M114" s="292" t="s">
        <v>23</v>
      </c>
      <c r="N114" s="292" t="s">
        <v>23</v>
      </c>
      <c r="O114" s="292" t="s">
        <v>23</v>
      </c>
      <c r="P114" s="292" t="s">
        <v>23</v>
      </c>
      <c r="Q114" s="292" t="s">
        <v>23</v>
      </c>
      <c r="R114" s="292" t="s">
        <v>23</v>
      </c>
      <c r="S114" s="292" t="s">
        <v>23</v>
      </c>
      <c r="T114" s="266">
        <f>T115+T116</f>
        <v>3682</v>
      </c>
      <c r="U114" s="275">
        <v>4997.1190000000006</v>
      </c>
      <c r="V114" s="276">
        <v>5003.61885968767</v>
      </c>
      <c r="W114" s="276">
        <v>5003.6188596876655</v>
      </c>
      <c r="X114" s="275">
        <f>AD114</f>
        <v>5241.79774877</v>
      </c>
      <c r="Y114" s="275"/>
      <c r="AA114" s="276">
        <v>5241.7977487700027</v>
      </c>
      <c r="AB114" s="276">
        <v>5241.7977487700027</v>
      </c>
      <c r="AC114" s="276">
        <v>5241.7977487700027</v>
      </c>
      <c r="AD114" s="276">
        <v>5241.79774877</v>
      </c>
      <c r="AE114" s="276">
        <v>6210.398913690984</v>
      </c>
      <c r="AF114" s="276">
        <v>6210.398913690984</v>
      </c>
      <c r="AG114" s="276"/>
      <c r="AH114" s="276"/>
    </row>
    <row r="115" spans="1:34" s="350" customFormat="1" x14ac:dyDescent="0.25">
      <c r="A115" s="214"/>
      <c r="B115" s="516" t="s">
        <v>154</v>
      </c>
      <c r="C115" s="517" t="s">
        <v>23</v>
      </c>
      <c r="D115" s="517" t="s">
        <v>23</v>
      </c>
      <c r="E115" s="517" t="s">
        <v>23</v>
      </c>
      <c r="F115" s="517" t="s">
        <v>23</v>
      </c>
      <c r="G115" s="517" t="s">
        <v>23</v>
      </c>
      <c r="H115" s="517" t="s">
        <v>23</v>
      </c>
      <c r="I115" s="517" t="s">
        <v>23</v>
      </c>
      <c r="J115" s="518" t="s">
        <v>23</v>
      </c>
      <c r="K115" s="518" t="s">
        <v>23</v>
      </c>
      <c r="L115" s="518" t="s">
        <v>23</v>
      </c>
      <c r="M115" s="518" t="s">
        <v>23</v>
      </c>
      <c r="N115" s="518" t="s">
        <v>23</v>
      </c>
      <c r="O115" s="518" t="s">
        <v>23</v>
      </c>
      <c r="P115" s="518" t="s">
        <v>23</v>
      </c>
      <c r="Q115" s="518" t="s">
        <v>23</v>
      </c>
      <c r="R115" s="518" t="s">
        <v>23</v>
      </c>
      <c r="S115" s="518" t="s">
        <v>23</v>
      </c>
      <c r="T115" s="515">
        <v>2015</v>
      </c>
      <c r="U115" s="515">
        <v>2581</v>
      </c>
      <c r="V115" s="465">
        <v>2580.5536089653801</v>
      </c>
      <c r="W115" s="465">
        <v>2580.553608965377</v>
      </c>
      <c r="X115" s="515">
        <f>AD115</f>
        <v>3787.3336626909845</v>
      </c>
      <c r="Y115" s="515"/>
      <c r="AA115" s="465">
        <v>2580.5536090000001</v>
      </c>
      <c r="AB115" s="465">
        <v>2580.5536090000001</v>
      </c>
      <c r="AC115" s="465">
        <v>3787.3336626909845</v>
      </c>
      <c r="AD115" s="465">
        <v>3787.3336626909845</v>
      </c>
      <c r="AE115" s="465">
        <v>3787.3336626909845</v>
      </c>
      <c r="AF115" s="465">
        <v>3787.3336626909845</v>
      </c>
      <c r="AG115" s="465"/>
      <c r="AH115" s="465">
        <v>0</v>
      </c>
    </row>
    <row r="116" spans="1:34" s="350" customFormat="1" x14ac:dyDescent="0.25">
      <c r="A116" s="214"/>
      <c r="B116" s="516" t="s">
        <v>151</v>
      </c>
      <c r="C116" s="517" t="s">
        <v>23</v>
      </c>
      <c r="D116" s="517" t="s">
        <v>23</v>
      </c>
      <c r="E116" s="517" t="s">
        <v>23</v>
      </c>
      <c r="F116" s="517" t="s">
        <v>23</v>
      </c>
      <c r="G116" s="517" t="s">
        <v>23</v>
      </c>
      <c r="H116" s="517" t="s">
        <v>23</v>
      </c>
      <c r="I116" s="517" t="s">
        <v>23</v>
      </c>
      <c r="J116" s="518" t="s">
        <v>23</v>
      </c>
      <c r="K116" s="518" t="s">
        <v>23</v>
      </c>
      <c r="L116" s="518" t="s">
        <v>23</v>
      </c>
      <c r="M116" s="518" t="s">
        <v>23</v>
      </c>
      <c r="N116" s="518" t="s">
        <v>23</v>
      </c>
      <c r="O116" s="518" t="s">
        <v>23</v>
      </c>
      <c r="P116" s="518" t="s">
        <v>23</v>
      </c>
      <c r="Q116" s="518" t="s">
        <v>23</v>
      </c>
      <c r="R116" s="518" t="s">
        <v>23</v>
      </c>
      <c r="S116" s="518" t="s">
        <v>23</v>
      </c>
      <c r="T116" s="515">
        <v>1667</v>
      </c>
      <c r="U116" s="515">
        <v>2423</v>
      </c>
      <c r="V116" s="465">
        <v>2423.0652507222899</v>
      </c>
      <c r="W116" s="465">
        <v>2423.0652507222881</v>
      </c>
      <c r="X116" s="515">
        <f>AD116</f>
        <v>2423.065251</v>
      </c>
      <c r="Y116" s="515"/>
      <c r="AA116" s="465">
        <v>2423.065251</v>
      </c>
      <c r="AB116" s="465">
        <v>2423.065251</v>
      </c>
      <c r="AC116" s="465">
        <v>2423.065251</v>
      </c>
      <c r="AD116" s="465">
        <v>2423.065251</v>
      </c>
      <c r="AE116" s="465">
        <v>2423.065251</v>
      </c>
      <c r="AF116" s="465">
        <v>2423.065251</v>
      </c>
      <c r="AG116" s="465"/>
      <c r="AH116" s="465"/>
    </row>
    <row r="117" spans="1:34" x14ac:dyDescent="0.25">
      <c r="B117" s="6" t="s">
        <v>201</v>
      </c>
      <c r="C117" s="105" t="s">
        <v>23</v>
      </c>
      <c r="D117" s="105" t="s">
        <v>23</v>
      </c>
      <c r="E117" s="105" t="s">
        <v>23</v>
      </c>
      <c r="F117" s="105" t="s">
        <v>23</v>
      </c>
      <c r="G117" s="105" t="s">
        <v>23</v>
      </c>
      <c r="H117" s="105" t="s">
        <v>23</v>
      </c>
      <c r="I117" s="105" t="s">
        <v>23</v>
      </c>
      <c r="J117" s="292" t="s">
        <v>23</v>
      </c>
      <c r="K117" s="292" t="s">
        <v>23</v>
      </c>
      <c r="L117" s="292" t="s">
        <v>23</v>
      </c>
      <c r="M117" s="292" t="s">
        <v>23</v>
      </c>
      <c r="N117" s="292" t="s">
        <v>23</v>
      </c>
      <c r="O117" s="292" t="s">
        <v>23</v>
      </c>
      <c r="P117" s="292" t="s">
        <v>23</v>
      </c>
      <c r="Q117" s="292" t="s">
        <v>23</v>
      </c>
      <c r="R117" s="292" t="s">
        <v>23</v>
      </c>
      <c r="S117" s="292" t="s">
        <v>23</v>
      </c>
      <c r="T117" s="254" t="s">
        <v>23</v>
      </c>
      <c r="U117" s="275">
        <v>2813.94248212</v>
      </c>
      <c r="V117" s="276">
        <v>4113.3020726699997</v>
      </c>
      <c r="W117" s="276">
        <v>4317.7860348100003</v>
      </c>
      <c r="X117" s="275">
        <f>AD117</f>
        <v>6461.2763757399998</v>
      </c>
      <c r="Y117" s="275"/>
      <c r="AA117" s="276">
        <v>5905.2954845799995</v>
      </c>
      <c r="AB117" s="276">
        <v>6093.8895286700008</v>
      </c>
      <c r="AC117" s="276">
        <v>6271.5363254400008</v>
      </c>
      <c r="AD117" s="276">
        <v>6461.2763757399998</v>
      </c>
      <c r="AE117" s="276">
        <v>6636.5451875099998</v>
      </c>
      <c r="AF117" s="276">
        <v>6799.8436856399994</v>
      </c>
      <c r="AG117" s="276"/>
      <c r="AH117" s="276"/>
    </row>
    <row r="118" spans="1:34" x14ac:dyDescent="0.25">
      <c r="B118" s="6"/>
      <c r="C118" s="26"/>
      <c r="D118" s="26"/>
      <c r="E118" s="26"/>
      <c r="F118" s="26"/>
      <c r="G118" s="26"/>
      <c r="H118" s="26"/>
      <c r="I118" s="26"/>
      <c r="J118" s="275"/>
      <c r="K118" s="275"/>
      <c r="L118" s="275"/>
      <c r="M118" s="275"/>
      <c r="N118" s="275"/>
      <c r="O118" s="275"/>
      <c r="P118" s="275"/>
      <c r="Q118" s="275"/>
      <c r="R118" s="275"/>
      <c r="S118" s="275"/>
      <c r="T118" s="275"/>
      <c r="U118" s="275"/>
      <c r="V118" s="365"/>
      <c r="W118" s="365"/>
      <c r="X118" s="275"/>
      <c r="Y118" s="275"/>
      <c r="AA118" s="365"/>
      <c r="AB118" s="365"/>
      <c r="AC118" s="365"/>
      <c r="AD118" s="365"/>
      <c r="AE118" s="365"/>
      <c r="AF118" s="365"/>
      <c r="AG118" s="365"/>
      <c r="AH118" s="365"/>
    </row>
    <row r="119" spans="1:34" x14ac:dyDescent="0.25">
      <c r="B119" s="40" t="s">
        <v>202</v>
      </c>
      <c r="C119" s="105" t="s">
        <v>23</v>
      </c>
      <c r="D119" s="105" t="s">
        <v>23</v>
      </c>
      <c r="E119" s="105" t="s">
        <v>23</v>
      </c>
      <c r="F119" s="105" t="s">
        <v>23</v>
      </c>
      <c r="G119" s="105" t="s">
        <v>23</v>
      </c>
      <c r="H119" s="105" t="s">
        <v>23</v>
      </c>
      <c r="I119" s="105" t="s">
        <v>23</v>
      </c>
      <c r="J119" s="292" t="s">
        <v>23</v>
      </c>
      <c r="K119" s="292" t="s">
        <v>23</v>
      </c>
      <c r="L119" s="292" t="s">
        <v>23</v>
      </c>
      <c r="M119" s="292" t="s">
        <v>23</v>
      </c>
      <c r="N119" s="292" t="s">
        <v>23</v>
      </c>
      <c r="O119" s="292" t="s">
        <v>23</v>
      </c>
      <c r="P119" s="292" t="s">
        <v>23</v>
      </c>
      <c r="Q119" s="292" t="s">
        <v>23</v>
      </c>
      <c r="R119" s="292" t="s">
        <v>23</v>
      </c>
      <c r="S119" s="292" t="s">
        <v>23</v>
      </c>
      <c r="T119" s="275">
        <v>5002.4308876957693</v>
      </c>
      <c r="U119" s="275">
        <v>5653.6605321952302</v>
      </c>
      <c r="V119" s="276">
        <v>6042.5628988370081</v>
      </c>
      <c r="W119" s="276">
        <v>6222.6359097315253</v>
      </c>
      <c r="X119" s="275">
        <f>AD119</f>
        <v>6977.1078753294314</v>
      </c>
      <c r="Y119" s="275"/>
      <c r="AA119" s="276">
        <v>6724.9069050679682</v>
      </c>
      <c r="AB119" s="276">
        <v>6865.8552285390097</v>
      </c>
      <c r="AC119" s="276">
        <v>6933.248000420861</v>
      </c>
      <c r="AD119" s="276">
        <v>6977.1078753294314</v>
      </c>
      <c r="AE119" s="276">
        <v>7110.7561067210299</v>
      </c>
      <c r="AF119" s="276">
        <v>7179.3600954524736</v>
      </c>
      <c r="AG119" s="276"/>
      <c r="AH119" s="276"/>
    </row>
    <row r="120" spans="1:34" x14ac:dyDescent="0.25">
      <c r="B120" s="40"/>
      <c r="C120" s="119"/>
      <c r="D120" s="119"/>
      <c r="E120" s="119"/>
      <c r="F120" s="119"/>
      <c r="G120" s="119"/>
      <c r="H120" s="119"/>
      <c r="I120" s="119"/>
      <c r="J120" s="391"/>
      <c r="K120" s="391"/>
      <c r="L120" s="391"/>
      <c r="M120" s="391"/>
      <c r="N120" s="391"/>
      <c r="O120" s="391"/>
      <c r="P120" s="391"/>
      <c r="Q120" s="391"/>
      <c r="R120" s="391"/>
      <c r="S120" s="391"/>
      <c r="T120" s="391"/>
      <c r="U120" s="391"/>
      <c r="V120" s="308"/>
      <c r="AA120" s="266"/>
      <c r="AB120" s="266"/>
      <c r="AC120" s="308"/>
    </row>
    <row r="121" spans="1:34" x14ac:dyDescent="0.25">
      <c r="B121" s="177" t="s">
        <v>144</v>
      </c>
      <c r="C121" s="61">
        <v>2001</v>
      </c>
      <c r="D121" s="61">
        <v>2002</v>
      </c>
      <c r="E121" s="61">
        <v>2003</v>
      </c>
      <c r="F121" s="61">
        <v>2004</v>
      </c>
      <c r="G121" s="61">
        <v>2005</v>
      </c>
      <c r="H121" s="61">
        <v>2006</v>
      </c>
      <c r="I121" s="61">
        <v>2007</v>
      </c>
      <c r="J121" s="240">
        <v>2008</v>
      </c>
      <c r="K121" s="240">
        <v>2009</v>
      </c>
      <c r="L121" s="240">
        <v>2010</v>
      </c>
      <c r="M121" s="240">
        <v>2011</v>
      </c>
      <c r="N121" s="240">
        <v>2012</v>
      </c>
      <c r="O121" s="240">
        <v>2013</v>
      </c>
      <c r="P121" s="240">
        <v>2014</v>
      </c>
      <c r="Q121" s="240">
        <v>2015</v>
      </c>
      <c r="R121" s="240">
        <v>2016</v>
      </c>
      <c r="S121" s="240">
        <v>2017</v>
      </c>
      <c r="T121" s="240">
        <v>2018</v>
      </c>
      <c r="U121" s="240">
        <v>2019</v>
      </c>
      <c r="V121" s="240">
        <v>2020</v>
      </c>
      <c r="W121" s="240">
        <v>2021</v>
      </c>
      <c r="X121" s="241">
        <v>2022</v>
      </c>
      <c r="Y121" s="242">
        <v>2023</v>
      </c>
      <c r="AA121" s="243" t="s">
        <v>283</v>
      </c>
      <c r="AB121" s="243" t="s">
        <v>284</v>
      </c>
      <c r="AC121" s="243" t="s">
        <v>285</v>
      </c>
      <c r="AD121" s="243">
        <v>2022</v>
      </c>
      <c r="AE121" s="244" t="s">
        <v>313</v>
      </c>
      <c r="AF121" s="244" t="s">
        <v>314</v>
      </c>
      <c r="AG121" s="245" t="s">
        <v>315</v>
      </c>
      <c r="AH121" s="246">
        <v>2023</v>
      </c>
    </row>
    <row r="122" spans="1:34" x14ac:dyDescent="0.25">
      <c r="B122" s="34" t="s">
        <v>145</v>
      </c>
      <c r="C122" s="26">
        <f t="shared" ref="C122:O122" si="77">SUM(C123:C125)</f>
        <v>0</v>
      </c>
      <c r="D122" s="26">
        <f t="shared" si="77"/>
        <v>0</v>
      </c>
      <c r="E122" s="26">
        <f t="shared" si="77"/>
        <v>0</v>
      </c>
      <c r="F122" s="26">
        <f t="shared" si="77"/>
        <v>0</v>
      </c>
      <c r="G122" s="26">
        <f t="shared" si="77"/>
        <v>0</v>
      </c>
      <c r="H122" s="26">
        <f t="shared" si="77"/>
        <v>0</v>
      </c>
      <c r="I122" s="26">
        <f t="shared" si="77"/>
        <v>0</v>
      </c>
      <c r="J122" s="275">
        <f t="shared" si="77"/>
        <v>0</v>
      </c>
      <c r="K122" s="275">
        <f t="shared" si="77"/>
        <v>0</v>
      </c>
      <c r="L122" s="275">
        <f t="shared" si="77"/>
        <v>327218.85782400001</v>
      </c>
      <c r="M122" s="275">
        <f t="shared" si="77"/>
        <v>331027.30147021002</v>
      </c>
      <c r="N122" s="275">
        <f t="shared" si="77"/>
        <v>333921.34109600022</v>
      </c>
      <c r="O122" s="275">
        <f t="shared" si="77"/>
        <v>334011.080831</v>
      </c>
      <c r="P122" s="275">
        <f>SUM(P123:P125)</f>
        <v>336439.72269999998</v>
      </c>
      <c r="Q122" s="275">
        <f>Q123+Q124+Q125</f>
        <v>335803</v>
      </c>
      <c r="R122" s="275">
        <f>R123+R124+R125</f>
        <v>337492</v>
      </c>
      <c r="S122" s="275">
        <f>S123+S124+S125</f>
        <v>338178.8</v>
      </c>
      <c r="T122" s="275">
        <v>339176.79271471</v>
      </c>
      <c r="U122" s="275">
        <v>340743.86855800997</v>
      </c>
      <c r="V122" s="276">
        <v>375006.69482664997</v>
      </c>
      <c r="W122" s="276">
        <v>378316.74136099999</v>
      </c>
      <c r="X122" s="275">
        <f>AD122</f>
        <v>382973.24617399997</v>
      </c>
      <c r="Y122" s="275"/>
      <c r="AA122" s="276">
        <v>380243.79126500001</v>
      </c>
      <c r="AB122" s="276">
        <v>381384.24523100001</v>
      </c>
      <c r="AC122" s="276">
        <v>382158.13419899996</v>
      </c>
      <c r="AD122" s="276">
        <v>382973.24617399997</v>
      </c>
      <c r="AE122" s="276">
        <v>383481.44003699999</v>
      </c>
      <c r="AF122" s="276">
        <v>383834.07565199997</v>
      </c>
      <c r="AG122" s="276"/>
      <c r="AH122" s="276"/>
    </row>
    <row r="123" spans="1:34" x14ac:dyDescent="0.25">
      <c r="B123" s="35" t="s">
        <v>69</v>
      </c>
      <c r="C123" s="104" t="s">
        <v>23</v>
      </c>
      <c r="D123" s="104" t="s">
        <v>23</v>
      </c>
      <c r="E123" s="104" t="s">
        <v>23</v>
      </c>
      <c r="F123" s="104" t="s">
        <v>23</v>
      </c>
      <c r="G123" s="104" t="s">
        <v>23</v>
      </c>
      <c r="H123" s="104" t="s">
        <v>23</v>
      </c>
      <c r="I123" s="104" t="s">
        <v>23</v>
      </c>
      <c r="J123" s="284" t="s">
        <v>23</v>
      </c>
      <c r="K123" s="284" t="s">
        <v>23</v>
      </c>
      <c r="L123" s="266">
        <v>220318</v>
      </c>
      <c r="M123" s="266">
        <v>222626.615055</v>
      </c>
      <c r="N123" s="266">
        <v>223734.43239600019</v>
      </c>
      <c r="O123" s="266">
        <v>222475.62729999999</v>
      </c>
      <c r="P123" s="266">
        <v>223523.3579</v>
      </c>
      <c r="Q123" s="266">
        <v>224849</v>
      </c>
      <c r="R123" s="266">
        <v>225396.5</v>
      </c>
      <c r="S123" s="266">
        <v>226027.4</v>
      </c>
      <c r="T123" s="266">
        <v>226307.95253800001</v>
      </c>
      <c r="U123" s="266">
        <v>226822.67702099998</v>
      </c>
      <c r="V123" s="365">
        <v>228349.13084600001</v>
      </c>
      <c r="W123" s="365">
        <v>230675.76</v>
      </c>
      <c r="X123" s="266">
        <f>AD123</f>
        <v>232089.07</v>
      </c>
      <c r="Y123" s="266"/>
      <c r="AA123" s="365">
        <v>230924.63</v>
      </c>
      <c r="AB123" s="365">
        <v>231226.83000000002</v>
      </c>
      <c r="AC123" s="365">
        <v>231552.58</v>
      </c>
      <c r="AD123" s="365">
        <v>232089.07</v>
      </c>
      <c r="AE123" s="365">
        <v>232328.33979900001</v>
      </c>
      <c r="AF123" s="365">
        <v>232405.74749599997</v>
      </c>
      <c r="AG123" s="365"/>
      <c r="AH123" s="365"/>
    </row>
    <row r="124" spans="1:34" x14ac:dyDescent="0.25">
      <c r="B124" s="35" t="s">
        <v>68</v>
      </c>
      <c r="C124" s="104" t="s">
        <v>23</v>
      </c>
      <c r="D124" s="104" t="s">
        <v>23</v>
      </c>
      <c r="E124" s="104" t="s">
        <v>23</v>
      </c>
      <c r="F124" s="104" t="s">
        <v>23</v>
      </c>
      <c r="G124" s="104" t="s">
        <v>23</v>
      </c>
      <c r="H124" s="104" t="s">
        <v>23</v>
      </c>
      <c r="I124" s="104" t="s">
        <v>23</v>
      </c>
      <c r="J124" s="284" t="s">
        <v>23</v>
      </c>
      <c r="K124" s="284" t="s">
        <v>23</v>
      </c>
      <c r="L124" s="266">
        <v>22265</v>
      </c>
      <c r="M124" s="266">
        <v>22652</v>
      </c>
      <c r="N124" s="266">
        <v>22986.379999999997</v>
      </c>
      <c r="O124" s="266">
        <v>23293.489999999998</v>
      </c>
      <c r="P124" s="266">
        <v>23394.86</v>
      </c>
      <c r="Q124" s="266">
        <v>20396</v>
      </c>
      <c r="R124" s="266">
        <v>20519.5</v>
      </c>
      <c r="S124" s="266">
        <v>20613.400000000001</v>
      </c>
      <c r="T124" s="266">
        <v>20708.8619119</v>
      </c>
      <c r="U124" s="266">
        <v>20766.2411565</v>
      </c>
      <c r="V124" s="365">
        <v>52491.503800000006</v>
      </c>
      <c r="W124" s="365">
        <v>52493.235000000001</v>
      </c>
      <c r="X124" s="266">
        <f>AD124</f>
        <v>52644.083999999988</v>
      </c>
      <c r="Y124" s="266"/>
      <c r="AA124" s="365">
        <v>52473.697</v>
      </c>
      <c r="AB124" s="365">
        <v>52499.44</v>
      </c>
      <c r="AC124" s="365">
        <v>52556.638000000006</v>
      </c>
      <c r="AD124" s="365">
        <v>52644.083999999988</v>
      </c>
      <c r="AE124" s="365">
        <v>52683.419000000002</v>
      </c>
      <c r="AF124" s="365">
        <v>52728.525999999991</v>
      </c>
      <c r="AG124" s="365"/>
      <c r="AH124" s="365"/>
    </row>
    <row r="125" spans="1:34" x14ac:dyDescent="0.25">
      <c r="B125" s="35" t="s">
        <v>57</v>
      </c>
      <c r="C125" s="104" t="s">
        <v>23</v>
      </c>
      <c r="D125" s="104" t="s">
        <v>23</v>
      </c>
      <c r="E125" s="104" t="s">
        <v>23</v>
      </c>
      <c r="F125" s="104" t="s">
        <v>23</v>
      </c>
      <c r="G125" s="104" t="s">
        <v>23</v>
      </c>
      <c r="H125" s="104" t="s">
        <v>23</v>
      </c>
      <c r="I125" s="104" t="s">
        <v>23</v>
      </c>
      <c r="J125" s="284" t="s">
        <v>23</v>
      </c>
      <c r="K125" s="284" t="s">
        <v>23</v>
      </c>
      <c r="L125" s="266">
        <v>84635.857824000006</v>
      </c>
      <c r="M125" s="266">
        <v>85748.686415210017</v>
      </c>
      <c r="N125" s="266">
        <v>87200.52870000001</v>
      </c>
      <c r="O125" s="266">
        <v>88241.963531000016</v>
      </c>
      <c r="P125" s="266">
        <v>89521.504799999995</v>
      </c>
      <c r="Q125" s="266">
        <v>90558</v>
      </c>
      <c r="R125" s="266">
        <v>91576</v>
      </c>
      <c r="S125" s="266">
        <v>91538</v>
      </c>
      <c r="T125" s="266">
        <v>92159.978264809994</v>
      </c>
      <c r="U125" s="266">
        <v>93267.950380509996</v>
      </c>
      <c r="V125" s="365">
        <v>94166.060180650005</v>
      </c>
      <c r="W125" s="365">
        <v>95147.746360999998</v>
      </c>
      <c r="X125" s="266">
        <f>AD125</f>
        <v>98240.09217399999</v>
      </c>
      <c r="Y125" s="266"/>
      <c r="AA125" s="365">
        <v>96845.464265000002</v>
      </c>
      <c r="AB125" s="365">
        <v>97657.975231000004</v>
      </c>
      <c r="AC125" s="365">
        <v>98048.916198999999</v>
      </c>
      <c r="AD125" s="365">
        <v>98240.09217399999</v>
      </c>
      <c r="AE125" s="365">
        <v>98469.68123799999</v>
      </c>
      <c r="AF125" s="365">
        <v>98699.802156000005</v>
      </c>
      <c r="AG125" s="365"/>
      <c r="AH125" s="365"/>
    </row>
    <row r="126" spans="1:34" x14ac:dyDescent="0.25">
      <c r="B126" s="37" t="s">
        <v>141</v>
      </c>
      <c r="C126" s="105">
        <v>0</v>
      </c>
      <c r="D126" s="105">
        <v>0</v>
      </c>
      <c r="E126" s="105">
        <v>0</v>
      </c>
      <c r="F126" s="105">
        <v>0</v>
      </c>
      <c r="G126" s="105">
        <v>0</v>
      </c>
      <c r="H126" s="105">
        <v>0</v>
      </c>
      <c r="I126" s="105">
        <v>0</v>
      </c>
      <c r="J126" s="292">
        <v>0</v>
      </c>
      <c r="K126" s="292">
        <v>0</v>
      </c>
      <c r="L126" s="292">
        <v>0</v>
      </c>
      <c r="M126" s="292">
        <v>0</v>
      </c>
      <c r="N126" s="292">
        <v>0</v>
      </c>
      <c r="O126" s="292">
        <v>0</v>
      </c>
      <c r="P126" s="292">
        <v>0</v>
      </c>
      <c r="Q126" s="292" t="s">
        <v>23</v>
      </c>
      <c r="R126" s="284" t="s">
        <v>23</v>
      </c>
      <c r="S126" s="284" t="s">
        <v>23</v>
      </c>
      <c r="T126" s="266">
        <v>92159.978264809994</v>
      </c>
      <c r="U126" s="266">
        <v>93154.950380509996</v>
      </c>
      <c r="V126" s="365">
        <v>93850.060180650005</v>
      </c>
      <c r="W126" s="365">
        <v>94985.699804000003</v>
      </c>
      <c r="X126" s="266">
        <f t="shared" ref="X126" si="78">AD126</f>
        <v>96054.708243999994</v>
      </c>
      <c r="Y126" s="266"/>
      <c r="AA126" s="365">
        <v>95268.805810999998</v>
      </c>
      <c r="AB126" s="365">
        <v>95584.975231000004</v>
      </c>
      <c r="AC126" s="365">
        <v>95863.532269000003</v>
      </c>
      <c r="AD126" s="365">
        <v>96054.708243999994</v>
      </c>
      <c r="AE126" s="365">
        <v>96284.297307999994</v>
      </c>
      <c r="AF126" s="365">
        <v>96514.418226000009</v>
      </c>
      <c r="AG126" s="365"/>
      <c r="AH126" s="365"/>
    </row>
    <row r="127" spans="1:34" x14ac:dyDescent="0.25">
      <c r="B127" s="44" t="s">
        <v>142</v>
      </c>
      <c r="C127" s="105">
        <v>0</v>
      </c>
      <c r="D127" s="105">
        <v>0</v>
      </c>
      <c r="E127" s="105">
        <v>0</v>
      </c>
      <c r="F127" s="105">
        <v>0</v>
      </c>
      <c r="G127" s="105">
        <v>0</v>
      </c>
      <c r="H127" s="105">
        <v>0</v>
      </c>
      <c r="I127" s="105">
        <v>0</v>
      </c>
      <c r="J127" s="292">
        <v>0</v>
      </c>
      <c r="K127" s="292">
        <v>0</v>
      </c>
      <c r="L127" s="292">
        <v>0</v>
      </c>
      <c r="M127" s="292">
        <v>0</v>
      </c>
      <c r="N127" s="292">
        <v>0</v>
      </c>
      <c r="O127" s="292">
        <v>0</v>
      </c>
      <c r="P127" s="292">
        <v>0</v>
      </c>
      <c r="Q127" s="292" t="s">
        <v>23</v>
      </c>
      <c r="R127" s="284" t="s">
        <v>23</v>
      </c>
      <c r="S127" s="284" t="s">
        <v>23</v>
      </c>
      <c r="T127" s="266">
        <v>0</v>
      </c>
      <c r="U127" s="266">
        <v>113</v>
      </c>
      <c r="V127" s="365">
        <v>316</v>
      </c>
      <c r="W127" s="365">
        <v>162.04655700000001</v>
      </c>
      <c r="X127" s="266">
        <f>AD127</f>
        <v>2185.38393</v>
      </c>
      <c r="Y127" s="266"/>
      <c r="AA127" s="365">
        <v>1576.6584539999999</v>
      </c>
      <c r="AB127" s="365">
        <v>2073</v>
      </c>
      <c r="AC127" s="365">
        <v>2185.38393</v>
      </c>
      <c r="AD127" s="365">
        <v>2185.38393</v>
      </c>
      <c r="AE127" s="365">
        <v>2185.38393</v>
      </c>
      <c r="AF127" s="365">
        <v>2185.38393</v>
      </c>
      <c r="AG127" s="365"/>
      <c r="AH127" s="365"/>
    </row>
    <row r="128" spans="1:34" x14ac:dyDescent="0.25">
      <c r="B128" s="44"/>
      <c r="C128" s="25"/>
      <c r="D128" s="25"/>
      <c r="E128" s="25"/>
      <c r="F128" s="25"/>
      <c r="G128" s="25"/>
      <c r="H128" s="25"/>
      <c r="I128" s="25"/>
      <c r="J128" s="266"/>
      <c r="K128" s="266"/>
      <c r="L128" s="266"/>
      <c r="M128" s="266"/>
      <c r="N128" s="266"/>
      <c r="O128" s="266"/>
      <c r="P128" s="266"/>
      <c r="Q128" s="266"/>
      <c r="R128" s="266"/>
      <c r="S128" s="266"/>
      <c r="T128" s="266"/>
      <c r="U128" s="266"/>
      <c r="V128" s="365"/>
      <c r="W128" s="365"/>
      <c r="X128" s="266"/>
      <c r="Y128" s="266"/>
      <c r="AA128" s="365"/>
      <c r="AB128" s="365"/>
      <c r="AC128" s="365"/>
      <c r="AD128" s="365"/>
      <c r="AE128" s="365"/>
      <c r="AF128" s="365"/>
      <c r="AG128" s="365"/>
      <c r="AH128" s="365"/>
    </row>
    <row r="129" spans="2:34" x14ac:dyDescent="0.25">
      <c r="B129" s="34" t="s">
        <v>146</v>
      </c>
      <c r="C129" s="26"/>
      <c r="D129" s="26"/>
      <c r="E129" s="26"/>
      <c r="F129" s="26"/>
      <c r="G129" s="26"/>
      <c r="H129" s="26"/>
      <c r="I129" s="26"/>
      <c r="J129" s="275"/>
      <c r="K129" s="275"/>
      <c r="L129" s="275"/>
      <c r="M129" s="275"/>
      <c r="N129" s="275"/>
      <c r="O129" s="275"/>
      <c r="P129" s="275"/>
      <c r="Q129" s="275"/>
      <c r="R129" s="275"/>
      <c r="S129" s="275"/>
      <c r="T129" s="275"/>
      <c r="U129" s="275"/>
      <c r="V129" s="365"/>
      <c r="W129" s="365"/>
      <c r="X129" s="275"/>
      <c r="Y129" s="275"/>
      <c r="AA129" s="365"/>
      <c r="AB129" s="365"/>
      <c r="AC129" s="365"/>
      <c r="AD129" s="365"/>
      <c r="AE129" s="365"/>
      <c r="AF129" s="365"/>
      <c r="AG129" s="365"/>
      <c r="AH129" s="365"/>
    </row>
    <row r="130" spans="2:34" x14ac:dyDescent="0.25">
      <c r="B130" s="35" t="s">
        <v>69</v>
      </c>
      <c r="C130" s="105" t="s">
        <v>23</v>
      </c>
      <c r="D130" s="105" t="s">
        <v>23</v>
      </c>
      <c r="E130" s="105" t="s">
        <v>23</v>
      </c>
      <c r="F130" s="105" t="s">
        <v>23</v>
      </c>
      <c r="G130" s="105" t="s">
        <v>23</v>
      </c>
      <c r="H130" s="105" t="s">
        <v>23</v>
      </c>
      <c r="I130" s="105" t="s">
        <v>23</v>
      </c>
      <c r="J130" s="292" t="s">
        <v>23</v>
      </c>
      <c r="K130" s="292" t="s">
        <v>23</v>
      </c>
      <c r="L130" s="292" t="s">
        <v>23</v>
      </c>
      <c r="M130" s="292" t="s">
        <v>23</v>
      </c>
      <c r="N130" s="292" t="s">
        <v>23</v>
      </c>
      <c r="O130" s="292" t="s">
        <v>23</v>
      </c>
      <c r="P130" s="292" t="s">
        <v>23</v>
      </c>
      <c r="Q130" s="292" t="s">
        <v>23</v>
      </c>
      <c r="R130" s="364" t="s">
        <v>23</v>
      </c>
      <c r="S130" s="364" t="s">
        <v>23</v>
      </c>
      <c r="T130" s="365">
        <v>19.076000000000001</v>
      </c>
      <c r="U130" s="365">
        <v>22.513999999999999</v>
      </c>
      <c r="V130" s="365">
        <v>27.030999999999999</v>
      </c>
      <c r="W130" s="365">
        <v>34.082000000000001</v>
      </c>
      <c r="X130" s="365">
        <f>AD130</f>
        <v>39.841999999999999</v>
      </c>
      <c r="Y130" s="365"/>
      <c r="AA130" s="365">
        <v>35.51</v>
      </c>
      <c r="AB130" s="365">
        <v>38.802</v>
      </c>
      <c r="AC130" s="365">
        <v>38.011000000000003</v>
      </c>
      <c r="AD130" s="365">
        <v>39.841999999999999</v>
      </c>
      <c r="AE130" s="365">
        <v>44.773000000000003</v>
      </c>
      <c r="AF130" s="365">
        <v>49.616</v>
      </c>
      <c r="AG130" s="365"/>
      <c r="AH130" s="365"/>
    </row>
    <row r="131" spans="2:34" x14ac:dyDescent="0.25">
      <c r="B131" s="4" t="s">
        <v>68</v>
      </c>
      <c r="C131" s="105" t="s">
        <v>23</v>
      </c>
      <c r="D131" s="105" t="s">
        <v>23</v>
      </c>
      <c r="E131" s="105" t="s">
        <v>23</v>
      </c>
      <c r="F131" s="105" t="s">
        <v>23</v>
      </c>
      <c r="G131" s="105" t="s">
        <v>23</v>
      </c>
      <c r="H131" s="105" t="s">
        <v>23</v>
      </c>
      <c r="I131" s="105" t="s">
        <v>23</v>
      </c>
      <c r="J131" s="292" t="s">
        <v>23</v>
      </c>
      <c r="K131" s="292" t="s">
        <v>23</v>
      </c>
      <c r="L131" s="292" t="s">
        <v>23</v>
      </c>
      <c r="M131" s="292" t="s">
        <v>23</v>
      </c>
      <c r="N131" s="292" t="s">
        <v>23</v>
      </c>
      <c r="O131" s="292" t="s">
        <v>23</v>
      </c>
      <c r="P131" s="292" t="s">
        <v>23</v>
      </c>
      <c r="Q131" s="292" t="s">
        <v>23</v>
      </c>
      <c r="R131" s="364" t="s">
        <v>23</v>
      </c>
      <c r="S131" s="364" t="s">
        <v>23</v>
      </c>
      <c r="T131" s="365">
        <v>6.8810000000000002</v>
      </c>
      <c r="U131" s="365">
        <v>6.8810000000000002</v>
      </c>
      <c r="V131" s="365">
        <v>18.571999999999999</v>
      </c>
      <c r="W131" s="365">
        <v>18.701000000000001</v>
      </c>
      <c r="X131" s="365">
        <f>AD131</f>
        <v>18.725999999999999</v>
      </c>
      <c r="Y131" s="365"/>
      <c r="AA131" s="365">
        <v>18.702000000000002</v>
      </c>
      <c r="AB131" s="365">
        <v>18.710999999999999</v>
      </c>
      <c r="AC131" s="365">
        <v>18.722000000000001</v>
      </c>
      <c r="AD131" s="365">
        <v>18.725999999999999</v>
      </c>
      <c r="AE131" s="365">
        <v>18.739999999999998</v>
      </c>
      <c r="AF131" s="365">
        <v>18.745999999999999</v>
      </c>
      <c r="AG131" s="365"/>
      <c r="AH131" s="365"/>
    </row>
    <row r="132" spans="2:34" x14ac:dyDescent="0.25">
      <c r="B132" s="4"/>
      <c r="C132" s="80"/>
      <c r="D132" s="80"/>
      <c r="E132" s="80"/>
      <c r="F132" s="80"/>
      <c r="G132" s="80"/>
      <c r="H132" s="80"/>
      <c r="I132" s="80"/>
      <c r="J132" s="365"/>
      <c r="K132" s="365"/>
      <c r="L132" s="365"/>
      <c r="M132" s="365"/>
      <c r="N132" s="365"/>
      <c r="O132" s="365"/>
      <c r="P132" s="365"/>
      <c r="Q132" s="365"/>
      <c r="R132" s="365"/>
      <c r="S132" s="365"/>
      <c r="T132" s="365"/>
      <c r="U132" s="365"/>
      <c r="V132" s="365"/>
      <c r="W132" s="365"/>
      <c r="X132" s="365"/>
      <c r="Y132" s="365"/>
      <c r="AA132" s="365"/>
      <c r="AB132" s="365"/>
      <c r="AC132" s="365"/>
      <c r="AD132" s="365"/>
      <c r="AE132" s="365"/>
      <c r="AF132" s="365"/>
      <c r="AG132" s="365"/>
      <c r="AH132" s="365"/>
    </row>
    <row r="133" spans="2:34" x14ac:dyDescent="0.25">
      <c r="B133" s="34" t="s">
        <v>147</v>
      </c>
      <c r="C133" s="80"/>
      <c r="D133" s="80"/>
      <c r="E133" s="80"/>
      <c r="F133" s="80"/>
      <c r="G133" s="80"/>
      <c r="H133" s="80"/>
      <c r="I133" s="80"/>
      <c r="J133" s="365"/>
      <c r="K133" s="365"/>
      <c r="L133" s="365"/>
      <c r="M133" s="365"/>
      <c r="N133" s="365"/>
      <c r="O133" s="365"/>
      <c r="P133" s="365"/>
      <c r="Q133" s="365"/>
      <c r="R133" s="365"/>
      <c r="S133" s="365"/>
      <c r="T133" s="365"/>
      <c r="U133" s="365"/>
      <c r="V133" s="365"/>
      <c r="W133" s="365"/>
      <c r="X133" s="365"/>
      <c r="Y133" s="365"/>
      <c r="AA133" s="365"/>
      <c r="AB133" s="365"/>
      <c r="AC133" s="365"/>
      <c r="AD133" s="365"/>
      <c r="AE133" s="365"/>
      <c r="AF133" s="365"/>
      <c r="AG133" s="365"/>
      <c r="AH133" s="365"/>
    </row>
    <row r="134" spans="2:34" x14ac:dyDescent="0.25">
      <c r="B134" s="51" t="s">
        <v>69</v>
      </c>
      <c r="C134" s="105" t="s">
        <v>23</v>
      </c>
      <c r="D134" s="105" t="s">
        <v>23</v>
      </c>
      <c r="E134" s="105" t="s">
        <v>23</v>
      </c>
      <c r="F134" s="105" t="s">
        <v>23</v>
      </c>
      <c r="G134" s="105" t="s">
        <v>23</v>
      </c>
      <c r="H134" s="105" t="s">
        <v>23</v>
      </c>
      <c r="I134" s="105" t="s">
        <v>23</v>
      </c>
      <c r="J134" s="292" t="s">
        <v>23</v>
      </c>
      <c r="K134" s="292" t="s">
        <v>23</v>
      </c>
      <c r="L134" s="292" t="s">
        <v>23</v>
      </c>
      <c r="M134" s="292" t="s">
        <v>23</v>
      </c>
      <c r="N134" s="292" t="s">
        <v>23</v>
      </c>
      <c r="O134" s="292" t="s">
        <v>23</v>
      </c>
      <c r="P134" s="292" t="s">
        <v>23</v>
      </c>
      <c r="Q134" s="292" t="s">
        <v>23</v>
      </c>
      <c r="R134" s="364" t="s">
        <v>23</v>
      </c>
      <c r="S134" s="364" t="s">
        <v>23</v>
      </c>
      <c r="T134" s="365">
        <v>1922.991</v>
      </c>
      <c r="U134" s="365">
        <v>2578.1669999999999</v>
      </c>
      <c r="V134" s="365">
        <v>3208.2089999999998</v>
      </c>
      <c r="W134" s="365">
        <v>3983.1039999999998</v>
      </c>
      <c r="X134" s="365">
        <f>AD134</f>
        <v>4593.9399999999996</v>
      </c>
      <c r="Y134" s="365"/>
      <c r="AA134" s="365">
        <v>4157.4250000000002</v>
      </c>
      <c r="AB134" s="365">
        <v>4304.2690000000002</v>
      </c>
      <c r="AC134" s="365">
        <v>4430.2389999999996</v>
      </c>
      <c r="AD134" s="365">
        <v>4593.9399999999996</v>
      </c>
      <c r="AE134" s="365">
        <v>4854.1869999999999</v>
      </c>
      <c r="AF134" s="365">
        <v>5110.8779999999997</v>
      </c>
      <c r="AG134" s="365"/>
      <c r="AH134" s="365"/>
    </row>
    <row r="135" spans="2:34" x14ac:dyDescent="0.25">
      <c r="B135" s="21" t="s">
        <v>160</v>
      </c>
      <c r="C135" s="105" t="s">
        <v>23</v>
      </c>
      <c r="D135" s="105" t="s">
        <v>23</v>
      </c>
      <c r="E135" s="105" t="s">
        <v>23</v>
      </c>
      <c r="F135" s="105" t="s">
        <v>23</v>
      </c>
      <c r="G135" s="105" t="s">
        <v>23</v>
      </c>
      <c r="H135" s="105" t="s">
        <v>23</v>
      </c>
      <c r="I135" s="105" t="s">
        <v>23</v>
      </c>
      <c r="J135" s="292" t="s">
        <v>23</v>
      </c>
      <c r="K135" s="292" t="s">
        <v>23</v>
      </c>
      <c r="L135" s="292" t="s">
        <v>23</v>
      </c>
      <c r="M135" s="292" t="s">
        <v>23</v>
      </c>
      <c r="N135" s="292" t="s">
        <v>23</v>
      </c>
      <c r="O135" s="292" t="s">
        <v>23</v>
      </c>
      <c r="P135" s="292" t="s">
        <v>23</v>
      </c>
      <c r="Q135" s="292" t="s">
        <v>23</v>
      </c>
      <c r="R135" s="468" t="s">
        <v>23</v>
      </c>
      <c r="S135" s="468" t="s">
        <v>23</v>
      </c>
      <c r="T135" s="468" t="s">
        <v>23</v>
      </c>
      <c r="U135" s="373">
        <v>0.41070893200610825</v>
      </c>
      <c r="V135" s="373">
        <v>0.50903986706166515</v>
      </c>
      <c r="W135" s="373">
        <v>0.62527662234482184</v>
      </c>
      <c r="X135" s="385">
        <f>AD135</f>
        <v>0.71503025999642933</v>
      </c>
      <c r="Y135" s="373"/>
      <c r="AA135" s="373">
        <v>0.65126469033704715</v>
      </c>
      <c r="AB135" s="373">
        <v>0.67277108878163372</v>
      </c>
      <c r="AC135" s="373">
        <v>0.69086330330553225</v>
      </c>
      <c r="AD135" s="373">
        <v>0.71503025999642933</v>
      </c>
      <c r="AE135" s="373">
        <v>0.75383862076762476</v>
      </c>
      <c r="AF135" s="373">
        <v>0.79110174266336608</v>
      </c>
      <c r="AG135" s="373"/>
      <c r="AH135" s="373"/>
    </row>
    <row r="136" spans="2:34" x14ac:dyDescent="0.25">
      <c r="B136" s="35" t="s">
        <v>68</v>
      </c>
      <c r="C136" s="105" t="s">
        <v>23</v>
      </c>
      <c r="D136" s="105" t="s">
        <v>23</v>
      </c>
      <c r="E136" s="105" t="s">
        <v>23</v>
      </c>
      <c r="F136" s="105" t="s">
        <v>23</v>
      </c>
      <c r="G136" s="105" t="s">
        <v>23</v>
      </c>
      <c r="H136" s="105" t="s">
        <v>23</v>
      </c>
      <c r="I136" s="105" t="s">
        <v>23</v>
      </c>
      <c r="J136" s="292" t="s">
        <v>23</v>
      </c>
      <c r="K136" s="292" t="s">
        <v>23</v>
      </c>
      <c r="L136" s="292" t="s">
        <v>23</v>
      </c>
      <c r="M136" s="292" t="s">
        <v>23</v>
      </c>
      <c r="N136" s="292" t="s">
        <v>23</v>
      </c>
      <c r="O136" s="292" t="s">
        <v>23</v>
      </c>
      <c r="P136" s="292" t="s">
        <v>23</v>
      </c>
      <c r="Q136" s="292" t="s">
        <v>23</v>
      </c>
      <c r="R136" s="364" t="s">
        <v>23</v>
      </c>
      <c r="S136" s="364" t="s">
        <v>23</v>
      </c>
      <c r="T136" s="365">
        <v>644.31700000000001</v>
      </c>
      <c r="U136" s="365">
        <v>666.08399999999995</v>
      </c>
      <c r="V136" s="365">
        <v>1368.8430000000001</v>
      </c>
      <c r="W136" s="365">
        <v>1372.72</v>
      </c>
      <c r="X136" s="365">
        <f t="shared" ref="X136" si="79">AD136</f>
        <v>1373.145</v>
      </c>
      <c r="Y136" s="365"/>
      <c r="AA136" s="365">
        <v>1375.6289999999999</v>
      </c>
      <c r="AB136" s="365">
        <v>1377.675</v>
      </c>
      <c r="AC136" s="365">
        <v>1373.3150000000001</v>
      </c>
      <c r="AD136" s="365">
        <v>1373.145</v>
      </c>
      <c r="AE136" s="365">
        <v>1376.1379999999999</v>
      </c>
      <c r="AF136" s="365">
        <v>1378.0640000000001</v>
      </c>
      <c r="AG136" s="365"/>
      <c r="AH136" s="365"/>
    </row>
    <row r="137" spans="2:34" x14ac:dyDescent="0.25">
      <c r="B137" s="35"/>
      <c r="C137" s="120"/>
      <c r="D137" s="120"/>
      <c r="E137" s="120"/>
      <c r="F137" s="120"/>
      <c r="G137" s="120"/>
      <c r="H137" s="120"/>
      <c r="I137" s="120"/>
      <c r="J137" s="386"/>
      <c r="K137" s="386"/>
      <c r="L137" s="386"/>
      <c r="M137" s="386"/>
      <c r="N137" s="386"/>
      <c r="O137" s="386"/>
      <c r="P137" s="386"/>
      <c r="Q137" s="386"/>
      <c r="R137" s="386"/>
      <c r="S137" s="386"/>
      <c r="T137" s="386"/>
      <c r="U137" s="386"/>
      <c r="V137" s="308"/>
      <c r="AA137" s="266"/>
      <c r="AB137" s="266"/>
      <c r="AC137" s="308"/>
    </row>
    <row r="138" spans="2:34" x14ac:dyDescent="0.25">
      <c r="B138" s="180" t="s">
        <v>148</v>
      </c>
      <c r="C138" s="61">
        <v>2001</v>
      </c>
      <c r="D138" s="61">
        <v>2002</v>
      </c>
      <c r="E138" s="61">
        <v>2003</v>
      </c>
      <c r="F138" s="61">
        <v>2004</v>
      </c>
      <c r="G138" s="61">
        <v>2005</v>
      </c>
      <c r="H138" s="61">
        <v>2006</v>
      </c>
      <c r="I138" s="61">
        <v>2007</v>
      </c>
      <c r="J138" s="240">
        <v>2008</v>
      </c>
      <c r="K138" s="240">
        <v>2009</v>
      </c>
      <c r="L138" s="240">
        <v>2010</v>
      </c>
      <c r="M138" s="240">
        <v>2011</v>
      </c>
      <c r="N138" s="240">
        <v>2012</v>
      </c>
      <c r="O138" s="240">
        <v>2013</v>
      </c>
      <c r="P138" s="240">
        <v>2014</v>
      </c>
      <c r="Q138" s="240">
        <v>2015</v>
      </c>
      <c r="R138" s="240">
        <v>2016</v>
      </c>
      <c r="S138" s="240">
        <v>2017</v>
      </c>
      <c r="T138" s="240">
        <v>2018</v>
      </c>
      <c r="U138" s="240">
        <v>2019</v>
      </c>
      <c r="V138" s="240">
        <v>2020</v>
      </c>
      <c r="W138" s="240">
        <v>2021</v>
      </c>
      <c r="X138" s="241">
        <v>2022</v>
      </c>
      <c r="Y138" s="242">
        <v>2023</v>
      </c>
      <c r="AA138" s="243" t="s">
        <v>283</v>
      </c>
      <c r="AB138" s="243" t="s">
        <v>284</v>
      </c>
      <c r="AC138" s="243" t="s">
        <v>285</v>
      </c>
      <c r="AD138" s="243">
        <v>2022</v>
      </c>
      <c r="AE138" s="244" t="s">
        <v>313</v>
      </c>
      <c r="AF138" s="244" t="s">
        <v>314</v>
      </c>
      <c r="AG138" s="245" t="s">
        <v>315</v>
      </c>
      <c r="AH138" s="246">
        <v>2023</v>
      </c>
    </row>
    <row r="139" spans="2:34" x14ac:dyDescent="0.25">
      <c r="B139" s="34" t="s">
        <v>69</v>
      </c>
      <c r="C139" s="105">
        <v>0</v>
      </c>
      <c r="D139" s="105">
        <v>0</v>
      </c>
      <c r="E139" s="105">
        <v>0</v>
      </c>
      <c r="F139" s="105">
        <v>0</v>
      </c>
      <c r="G139" s="105">
        <v>0</v>
      </c>
      <c r="H139" s="105">
        <v>0</v>
      </c>
      <c r="I139" s="105">
        <v>0</v>
      </c>
      <c r="J139" s="292">
        <v>0</v>
      </c>
      <c r="K139" s="292">
        <v>0</v>
      </c>
      <c r="L139" s="275">
        <v>6149.0460000000003</v>
      </c>
      <c r="M139" s="275">
        <v>6137.6760000000004</v>
      </c>
      <c r="N139" s="275">
        <v>6095.2060000000001</v>
      </c>
      <c r="O139" s="275">
        <v>6075.9480000000003</v>
      </c>
      <c r="P139" s="275">
        <v>6082.768</v>
      </c>
      <c r="Q139" s="275">
        <v>6107</v>
      </c>
      <c r="R139" s="275">
        <f>R140+R141+R142</f>
        <v>6143</v>
      </c>
      <c r="S139" s="275">
        <v>6187</v>
      </c>
      <c r="T139" s="275">
        <v>6225.643</v>
      </c>
      <c r="U139" s="275">
        <v>6277.3580000000002</v>
      </c>
      <c r="V139" s="276">
        <v>6302.4709999999995</v>
      </c>
      <c r="W139" s="276">
        <v>6370.1469999999999</v>
      </c>
      <c r="X139" s="275">
        <f>AD139</f>
        <v>6424.8190000000004</v>
      </c>
      <c r="Y139" s="275"/>
      <c r="AA139" s="276">
        <v>6383.6180000000004</v>
      </c>
      <c r="AB139" s="276">
        <v>6397.8209999999999</v>
      </c>
      <c r="AC139" s="276">
        <v>6412.6130000000003</v>
      </c>
      <c r="AD139" s="276">
        <v>6424.8190000000004</v>
      </c>
      <c r="AE139" s="276">
        <v>6439.2920000000004</v>
      </c>
      <c r="AF139" s="276">
        <v>6460.4560000000001</v>
      </c>
      <c r="AG139" s="276"/>
      <c r="AH139" s="276"/>
    </row>
    <row r="140" spans="2:34" x14ac:dyDescent="0.25">
      <c r="B140" s="41" t="s">
        <v>161</v>
      </c>
      <c r="C140" s="104">
        <v>0</v>
      </c>
      <c r="D140" s="104">
        <v>0</v>
      </c>
      <c r="E140" s="104">
        <v>0</v>
      </c>
      <c r="F140" s="104">
        <v>0</v>
      </c>
      <c r="G140" s="104">
        <v>0</v>
      </c>
      <c r="H140" s="104">
        <v>0</v>
      </c>
      <c r="I140" s="104">
        <v>0</v>
      </c>
      <c r="J140" s="284">
        <v>0</v>
      </c>
      <c r="K140" s="284">
        <v>0</v>
      </c>
      <c r="L140" s="266">
        <v>23.617999999999999</v>
      </c>
      <c r="M140" s="266">
        <v>23.837</v>
      </c>
      <c r="N140" s="266">
        <v>23.88</v>
      </c>
      <c r="O140" s="266">
        <v>23.884</v>
      </c>
      <c r="P140" s="266">
        <v>24.062000000000001</v>
      </c>
      <c r="Q140" s="266">
        <v>24</v>
      </c>
      <c r="R140" s="266">
        <v>25</v>
      </c>
      <c r="S140" s="266">
        <v>25</v>
      </c>
      <c r="T140" s="266">
        <v>25.100999999999999</v>
      </c>
      <c r="U140" s="266">
        <v>25.411999999999999</v>
      </c>
      <c r="V140" s="365">
        <v>25.489000000000001</v>
      </c>
      <c r="W140" s="365">
        <v>25.945</v>
      </c>
      <c r="X140" s="266">
        <f>AD140</f>
        <v>26.306000000000001</v>
      </c>
      <c r="Y140" s="266"/>
      <c r="AA140" s="365">
        <v>26.080000000000002</v>
      </c>
      <c r="AB140" s="365">
        <v>26.116</v>
      </c>
      <c r="AC140" s="365">
        <v>26.225999999999999</v>
      </c>
      <c r="AD140" s="365">
        <v>26.306000000000001</v>
      </c>
      <c r="AE140" s="365">
        <v>26.397000000000002</v>
      </c>
      <c r="AF140" s="365">
        <v>26.315999999999999</v>
      </c>
      <c r="AG140" s="365"/>
      <c r="AH140" s="365"/>
    </row>
    <row r="141" spans="2:34" x14ac:dyDescent="0.25">
      <c r="B141" s="41" t="s">
        <v>162</v>
      </c>
      <c r="C141" s="104">
        <v>0</v>
      </c>
      <c r="D141" s="104">
        <v>0</v>
      </c>
      <c r="E141" s="104">
        <v>0</v>
      </c>
      <c r="F141" s="104">
        <v>0</v>
      </c>
      <c r="G141" s="104">
        <v>0</v>
      </c>
      <c r="H141" s="104">
        <v>0</v>
      </c>
      <c r="I141" s="104">
        <v>0</v>
      </c>
      <c r="J141" s="284">
        <v>0</v>
      </c>
      <c r="K141" s="284">
        <v>0</v>
      </c>
      <c r="L141" s="266">
        <v>33.71</v>
      </c>
      <c r="M141" s="266">
        <v>33.834000000000003</v>
      </c>
      <c r="N141" s="266">
        <v>33.484999999999999</v>
      </c>
      <c r="O141" s="266">
        <v>33.536999999999999</v>
      </c>
      <c r="P141" s="266">
        <v>33.896999999999998</v>
      </c>
      <c r="Q141" s="266">
        <v>34</v>
      </c>
      <c r="R141" s="266">
        <v>35</v>
      </c>
      <c r="S141" s="266">
        <v>36</v>
      </c>
      <c r="T141" s="266">
        <v>36.453000000000003</v>
      </c>
      <c r="U141" s="266">
        <v>37.143999999999998</v>
      </c>
      <c r="V141" s="365">
        <v>37.514000000000003</v>
      </c>
      <c r="W141" s="365">
        <v>38.401000000000003</v>
      </c>
      <c r="X141" s="266">
        <f t="shared" ref="X141:X142" si="80">AD141</f>
        <v>39.033999999999999</v>
      </c>
      <c r="Y141" s="266"/>
      <c r="AA141" s="365">
        <v>38.469000000000001</v>
      </c>
      <c r="AB141" s="365">
        <v>38.710999999999999</v>
      </c>
      <c r="AC141" s="365">
        <v>38.856000000000002</v>
      </c>
      <c r="AD141" s="365">
        <v>39.033999999999999</v>
      </c>
      <c r="AE141" s="365">
        <v>39.139000000000003</v>
      </c>
      <c r="AF141" s="365">
        <v>39.524000000000001</v>
      </c>
      <c r="AG141" s="365"/>
      <c r="AH141" s="365"/>
    </row>
    <row r="142" spans="2:34" x14ac:dyDescent="0.25">
      <c r="B142" s="41" t="s">
        <v>159</v>
      </c>
      <c r="C142" s="104">
        <v>0</v>
      </c>
      <c r="D142" s="104">
        <v>0</v>
      </c>
      <c r="E142" s="104">
        <v>0</v>
      </c>
      <c r="F142" s="104">
        <v>0</v>
      </c>
      <c r="G142" s="104">
        <v>0</v>
      </c>
      <c r="H142" s="104">
        <v>0</v>
      </c>
      <c r="I142" s="104">
        <v>0</v>
      </c>
      <c r="J142" s="284">
        <v>0</v>
      </c>
      <c r="K142" s="284">
        <v>0</v>
      </c>
      <c r="L142" s="266">
        <v>6091.7179999999998</v>
      </c>
      <c r="M142" s="266">
        <v>6080.0050000000001</v>
      </c>
      <c r="N142" s="266">
        <v>6037.8410000000003</v>
      </c>
      <c r="O142" s="266">
        <v>6018.527</v>
      </c>
      <c r="P142" s="266">
        <v>6024.8090000000002</v>
      </c>
      <c r="Q142" s="266">
        <v>6048</v>
      </c>
      <c r="R142" s="266">
        <v>6083</v>
      </c>
      <c r="S142" s="266">
        <v>6126</v>
      </c>
      <c r="T142" s="266">
        <v>6164.0889999999999</v>
      </c>
      <c r="U142" s="266">
        <v>6214.8019999999997</v>
      </c>
      <c r="V142" s="365">
        <v>6239.4679999999998</v>
      </c>
      <c r="W142" s="365">
        <v>6305.8010000000004</v>
      </c>
      <c r="X142" s="266">
        <f t="shared" si="80"/>
        <v>6359.4790000000003</v>
      </c>
      <c r="Y142" s="266"/>
      <c r="AA142" s="365">
        <v>6319.0690000000004</v>
      </c>
      <c r="AB142" s="365">
        <v>6332.9939999999997</v>
      </c>
      <c r="AC142" s="365">
        <v>6347.5309999999999</v>
      </c>
      <c r="AD142" s="365">
        <v>6359.4790000000003</v>
      </c>
      <c r="AE142" s="365">
        <v>6373.7560000000003</v>
      </c>
      <c r="AF142" s="365">
        <v>6394.616</v>
      </c>
      <c r="AG142" s="365"/>
      <c r="AH142" s="365"/>
    </row>
    <row r="143" spans="2:34" x14ac:dyDescent="0.25">
      <c r="B143" s="41"/>
      <c r="C143" s="25"/>
      <c r="D143" s="25"/>
      <c r="E143" s="25"/>
      <c r="F143" s="25"/>
      <c r="G143" s="25"/>
      <c r="H143" s="25"/>
      <c r="I143" s="25"/>
      <c r="J143" s="266"/>
      <c r="K143" s="266"/>
      <c r="L143" s="266"/>
      <c r="M143" s="266"/>
      <c r="N143" s="266"/>
      <c r="O143" s="266"/>
      <c r="P143" s="266"/>
      <c r="Q143" s="266"/>
      <c r="R143" s="266"/>
      <c r="S143" s="266"/>
      <c r="T143" s="266"/>
      <c r="U143" s="266"/>
      <c r="V143" s="365"/>
      <c r="W143" s="365"/>
      <c r="X143" s="266"/>
      <c r="Y143" s="266"/>
      <c r="AA143" s="365"/>
      <c r="AB143" s="365"/>
      <c r="AC143" s="365"/>
      <c r="AD143" s="365"/>
      <c r="AE143" s="365"/>
      <c r="AF143" s="365"/>
      <c r="AG143" s="365"/>
      <c r="AH143" s="365"/>
    </row>
    <row r="144" spans="2:34" x14ac:dyDescent="0.25">
      <c r="B144" s="34" t="s">
        <v>68</v>
      </c>
      <c r="C144" s="26">
        <v>0</v>
      </c>
      <c r="D144" s="26">
        <v>0</v>
      </c>
      <c r="E144" s="26">
        <v>0</v>
      </c>
      <c r="F144" s="26">
        <v>0</v>
      </c>
      <c r="G144" s="26">
        <v>0</v>
      </c>
      <c r="H144" s="26">
        <v>0</v>
      </c>
      <c r="I144" s="26">
        <v>0</v>
      </c>
      <c r="J144" s="275">
        <v>0</v>
      </c>
      <c r="K144" s="275">
        <v>0</v>
      </c>
      <c r="L144" s="275">
        <v>651.00099999999998</v>
      </c>
      <c r="M144" s="275">
        <v>656.11900000000003</v>
      </c>
      <c r="N144" s="275">
        <v>658.5809999999999</v>
      </c>
      <c r="O144" s="275">
        <v>658.83399999999995</v>
      </c>
      <c r="P144" s="275">
        <v>659.31899999999996</v>
      </c>
      <c r="Q144" s="275">
        <v>660</v>
      </c>
      <c r="R144" s="275">
        <v>663</v>
      </c>
      <c r="S144" s="275">
        <v>664</v>
      </c>
      <c r="T144" s="275">
        <v>666.40299999999991</v>
      </c>
      <c r="U144" s="275">
        <v>668.49400000000003</v>
      </c>
      <c r="V144" s="276">
        <v>1370.902</v>
      </c>
      <c r="W144" s="276">
        <v>1376.4780000000001</v>
      </c>
      <c r="X144" s="275">
        <f>AD144</f>
        <v>1383.123</v>
      </c>
      <c r="Y144" s="275"/>
      <c r="AA144" s="276">
        <v>1377.982</v>
      </c>
      <c r="AB144" s="276">
        <v>1379.97</v>
      </c>
      <c r="AC144" s="276">
        <v>1381.6130000000001</v>
      </c>
      <c r="AD144" s="276">
        <v>1383.123</v>
      </c>
      <c r="AE144" s="276">
        <v>1384.337</v>
      </c>
      <c r="AF144" s="276">
        <v>1386.2739999999999</v>
      </c>
      <c r="AG144" s="276"/>
      <c r="AH144" s="276"/>
    </row>
    <row r="145" spans="2:34" x14ac:dyDescent="0.25">
      <c r="B145" s="41" t="s">
        <v>158</v>
      </c>
      <c r="C145" s="25">
        <v>0</v>
      </c>
      <c r="D145" s="25">
        <v>0</v>
      </c>
      <c r="E145" s="25">
        <v>0</v>
      </c>
      <c r="F145" s="25">
        <v>0</v>
      </c>
      <c r="G145" s="25">
        <v>0</v>
      </c>
      <c r="H145" s="25">
        <v>0</v>
      </c>
      <c r="I145" s="25">
        <v>0</v>
      </c>
      <c r="J145" s="266">
        <v>0</v>
      </c>
      <c r="K145" s="266">
        <v>0</v>
      </c>
      <c r="L145" s="266">
        <v>1.1060000000000001</v>
      </c>
      <c r="M145" s="266">
        <v>1.115</v>
      </c>
      <c r="N145" s="266">
        <v>1.1220000000000001</v>
      </c>
      <c r="O145" s="266">
        <v>1.127</v>
      </c>
      <c r="P145" s="266">
        <v>1.139</v>
      </c>
      <c r="Q145" s="266">
        <v>1</v>
      </c>
      <c r="R145" s="266">
        <v>1</v>
      </c>
      <c r="S145" s="266">
        <v>1</v>
      </c>
      <c r="T145" s="266">
        <v>1.151</v>
      </c>
      <c r="U145" s="266">
        <v>1.155</v>
      </c>
      <c r="V145" s="365">
        <v>2.5270000000000001</v>
      </c>
      <c r="W145" s="365">
        <v>2.58</v>
      </c>
      <c r="X145" s="266">
        <f>AD145</f>
        <v>2.605</v>
      </c>
      <c r="Y145" s="266"/>
      <c r="AA145" s="365">
        <v>2.597</v>
      </c>
      <c r="AB145" s="365">
        <v>2.5960000000000001</v>
      </c>
      <c r="AC145" s="365">
        <v>2.6040000000000001</v>
      </c>
      <c r="AD145" s="365">
        <v>2.605</v>
      </c>
      <c r="AE145" s="365">
        <v>2.6040000000000001</v>
      </c>
      <c r="AF145" s="365">
        <v>2.589</v>
      </c>
      <c r="AG145" s="365"/>
      <c r="AH145" s="365"/>
    </row>
    <row r="146" spans="2:34" x14ac:dyDescent="0.25">
      <c r="B146" s="41" t="s">
        <v>159</v>
      </c>
      <c r="C146" s="25">
        <v>0</v>
      </c>
      <c r="D146" s="25">
        <v>0</v>
      </c>
      <c r="E146" s="25">
        <v>0</v>
      </c>
      <c r="F146" s="25">
        <v>0</v>
      </c>
      <c r="G146" s="25">
        <v>0</v>
      </c>
      <c r="H146" s="25">
        <v>0</v>
      </c>
      <c r="I146" s="25">
        <v>0</v>
      </c>
      <c r="J146" s="266">
        <v>0</v>
      </c>
      <c r="K146" s="266">
        <v>0</v>
      </c>
      <c r="L146" s="266">
        <v>649.89499999999998</v>
      </c>
      <c r="M146" s="266">
        <v>655.00400000000002</v>
      </c>
      <c r="N146" s="266">
        <v>657.45899999999995</v>
      </c>
      <c r="O146" s="266">
        <v>657.70699999999999</v>
      </c>
      <c r="P146" s="266">
        <v>658.18</v>
      </c>
      <c r="Q146" s="266">
        <v>659</v>
      </c>
      <c r="R146" s="266">
        <v>662</v>
      </c>
      <c r="S146" s="266">
        <v>663</v>
      </c>
      <c r="T146" s="266">
        <v>665.25199999999995</v>
      </c>
      <c r="U146" s="266">
        <v>667.33900000000006</v>
      </c>
      <c r="V146" s="365">
        <v>1368.375</v>
      </c>
      <c r="W146" s="365">
        <v>1373.8979999999999</v>
      </c>
      <c r="X146" s="266">
        <f>AD146</f>
        <v>1380.518</v>
      </c>
      <c r="Y146" s="266"/>
      <c r="AA146" s="365">
        <v>1375.385</v>
      </c>
      <c r="AB146" s="365">
        <v>1377.374</v>
      </c>
      <c r="AC146" s="365">
        <v>1379.009</v>
      </c>
      <c r="AD146" s="365">
        <v>1380.518</v>
      </c>
      <c r="AE146" s="365">
        <v>1381.7329999999999</v>
      </c>
      <c r="AF146" s="365">
        <v>1383.6659999999999</v>
      </c>
      <c r="AG146" s="365"/>
      <c r="AH146" s="365"/>
    </row>
    <row r="147" spans="2:34" x14ac:dyDescent="0.25">
      <c r="B147" s="41"/>
      <c r="C147" s="25"/>
      <c r="D147" s="25"/>
      <c r="E147" s="25"/>
      <c r="F147" s="25"/>
      <c r="G147" s="25"/>
      <c r="H147" s="25"/>
      <c r="I147" s="25"/>
      <c r="J147" s="266"/>
      <c r="K147" s="266"/>
      <c r="L147" s="266"/>
      <c r="M147" s="266"/>
      <c r="N147" s="266"/>
      <c r="O147" s="266"/>
      <c r="P147" s="266"/>
      <c r="Q147" s="266"/>
      <c r="R147" s="266"/>
      <c r="S147" s="266"/>
      <c r="T147" s="266"/>
      <c r="U147" s="266"/>
      <c r="V147" s="365"/>
      <c r="W147" s="365"/>
      <c r="X147" s="266"/>
      <c r="Y147" s="266"/>
      <c r="AA147" s="365"/>
      <c r="AB147" s="365"/>
      <c r="AC147" s="365"/>
      <c r="AD147" s="365"/>
      <c r="AE147" s="365"/>
      <c r="AF147" s="365"/>
      <c r="AG147" s="365"/>
      <c r="AH147" s="365"/>
    </row>
    <row r="148" spans="2:34" x14ac:dyDescent="0.25">
      <c r="B148" s="34" t="s">
        <v>57</v>
      </c>
      <c r="C148" s="26">
        <v>0</v>
      </c>
      <c r="D148" s="26">
        <v>0</v>
      </c>
      <c r="E148" s="26">
        <v>0</v>
      </c>
      <c r="F148" s="26">
        <v>0</v>
      </c>
      <c r="G148" s="26">
        <v>0</v>
      </c>
      <c r="H148" s="26">
        <v>0</v>
      </c>
      <c r="I148" s="26">
        <v>0</v>
      </c>
      <c r="J148" s="275">
        <v>0</v>
      </c>
      <c r="K148" s="275">
        <v>0</v>
      </c>
      <c r="L148" s="275">
        <v>2740.7110000000002</v>
      </c>
      <c r="M148" s="275">
        <v>2831.6590000000001</v>
      </c>
      <c r="N148" s="275">
        <v>2933.9269999999997</v>
      </c>
      <c r="O148" s="275">
        <v>3045.0810000000001</v>
      </c>
      <c r="P148" s="275">
        <v>3151.5030000000002</v>
      </c>
      <c r="Q148" s="275">
        <v>3257</v>
      </c>
      <c r="R148" s="275">
        <v>3316</v>
      </c>
      <c r="S148" s="275">
        <v>3377</v>
      </c>
      <c r="T148" s="275">
        <v>3451.04</v>
      </c>
      <c r="U148" s="275">
        <v>3524.1149999999998</v>
      </c>
      <c r="V148" s="276">
        <v>3600.7809999999999</v>
      </c>
      <c r="W148" s="276">
        <v>3680.442</v>
      </c>
      <c r="X148" s="275">
        <f>AD148</f>
        <v>3774.9009999999998</v>
      </c>
      <c r="Y148" s="275"/>
      <c r="AA148" s="276">
        <v>3697.652</v>
      </c>
      <c r="AB148" s="276">
        <v>3714.6779999999999</v>
      </c>
      <c r="AC148" s="276">
        <v>3750.692</v>
      </c>
      <c r="AD148" s="276">
        <v>3774.9009999999998</v>
      </c>
      <c r="AE148" s="276">
        <v>3810.576</v>
      </c>
      <c r="AF148" s="276">
        <v>3821.0219999999999</v>
      </c>
      <c r="AG148" s="276"/>
      <c r="AH148" s="276"/>
    </row>
    <row r="149" spans="2:34" x14ac:dyDescent="0.25">
      <c r="B149" s="41" t="s">
        <v>151</v>
      </c>
      <c r="C149" s="25">
        <v>0</v>
      </c>
      <c r="D149" s="25">
        <v>0</v>
      </c>
      <c r="E149" s="25">
        <v>0</v>
      </c>
      <c r="F149" s="25">
        <v>0</v>
      </c>
      <c r="G149" s="25">
        <v>0</v>
      </c>
      <c r="H149" s="25">
        <v>0</v>
      </c>
      <c r="I149" s="25">
        <v>0</v>
      </c>
      <c r="J149" s="266">
        <v>0</v>
      </c>
      <c r="K149" s="266">
        <v>0</v>
      </c>
      <c r="L149" s="266">
        <v>1502.998</v>
      </c>
      <c r="M149" s="266">
        <v>1545.297</v>
      </c>
      <c r="N149" s="266">
        <v>1601.444</v>
      </c>
      <c r="O149" s="266">
        <v>1666.14</v>
      </c>
      <c r="P149" s="266">
        <v>1725.3620000000001</v>
      </c>
      <c r="Q149" s="266">
        <v>1780</v>
      </c>
      <c r="R149" s="266">
        <v>1804</v>
      </c>
      <c r="S149" s="266">
        <v>1839</v>
      </c>
      <c r="T149" s="266">
        <v>1886.693</v>
      </c>
      <c r="U149" s="266">
        <v>1936.0989999999999</v>
      </c>
      <c r="V149" s="365">
        <v>1980.4480000000001</v>
      </c>
      <c r="W149" s="365">
        <v>2023.818</v>
      </c>
      <c r="X149" s="266">
        <f>AD149</f>
        <v>2079.663</v>
      </c>
      <c r="Y149" s="266"/>
      <c r="AA149" s="365">
        <v>2023.164</v>
      </c>
      <c r="AB149" s="365">
        <v>2040.6769999999999</v>
      </c>
      <c r="AC149" s="365">
        <v>2065.357</v>
      </c>
      <c r="AD149" s="365">
        <v>2079.663</v>
      </c>
      <c r="AE149" s="365">
        <v>2100.471</v>
      </c>
      <c r="AF149" s="365">
        <v>2109.1849999999999</v>
      </c>
      <c r="AG149" s="365"/>
      <c r="AH149" s="365"/>
    </row>
    <row r="150" spans="2:34" x14ac:dyDescent="0.25">
      <c r="B150" s="41" t="s">
        <v>154</v>
      </c>
      <c r="C150" s="25">
        <v>0</v>
      </c>
      <c r="D150" s="25">
        <v>0</v>
      </c>
      <c r="E150" s="25">
        <v>0</v>
      </c>
      <c r="F150" s="25">
        <v>0</v>
      </c>
      <c r="G150" s="25">
        <v>0</v>
      </c>
      <c r="H150" s="25">
        <v>0</v>
      </c>
      <c r="I150" s="25">
        <v>0</v>
      </c>
      <c r="J150" s="266">
        <v>0</v>
      </c>
      <c r="K150" s="266">
        <v>0</v>
      </c>
      <c r="L150" s="266">
        <v>1237.713</v>
      </c>
      <c r="M150" s="266">
        <v>1286.3620000000001</v>
      </c>
      <c r="N150" s="266">
        <v>1332.4829999999999</v>
      </c>
      <c r="O150" s="266">
        <v>1378.941</v>
      </c>
      <c r="P150" s="266">
        <v>1426.1410000000001</v>
      </c>
      <c r="Q150" s="266">
        <v>1476</v>
      </c>
      <c r="R150" s="266">
        <v>1512</v>
      </c>
      <c r="S150" s="266">
        <v>1538</v>
      </c>
      <c r="T150" s="266">
        <v>1564.347</v>
      </c>
      <c r="U150" s="266">
        <v>1588.0160000000001</v>
      </c>
      <c r="V150" s="365">
        <v>1620.3330000000001</v>
      </c>
      <c r="W150" s="365">
        <v>1656.624</v>
      </c>
      <c r="X150" s="266">
        <f>AD150</f>
        <v>1695.2380000000001</v>
      </c>
      <c r="Y150" s="266"/>
      <c r="AA150" s="365">
        <v>1674.4880000000001</v>
      </c>
      <c r="AB150" s="365">
        <v>1674.001</v>
      </c>
      <c r="AC150" s="365">
        <v>1685.335</v>
      </c>
      <c r="AD150" s="365">
        <v>1695.2380000000001</v>
      </c>
      <c r="AE150" s="365">
        <v>1710.105</v>
      </c>
      <c r="AF150" s="365">
        <v>1711.837</v>
      </c>
      <c r="AG150" s="365"/>
      <c r="AH150" s="365"/>
    </row>
    <row r="151" spans="2:34" x14ac:dyDescent="0.25">
      <c r="B151" s="41"/>
      <c r="C151" s="25"/>
      <c r="D151" s="25"/>
      <c r="E151" s="25"/>
      <c r="F151" s="25"/>
      <c r="G151" s="25"/>
      <c r="H151" s="25"/>
      <c r="I151" s="25"/>
      <c r="J151" s="266"/>
      <c r="K151" s="266"/>
      <c r="L151" s="266"/>
      <c r="M151" s="266"/>
      <c r="N151" s="266"/>
      <c r="O151" s="266"/>
      <c r="P151" s="266"/>
      <c r="Q151" s="266"/>
      <c r="R151" s="266"/>
      <c r="S151" s="266"/>
      <c r="T151" s="266"/>
      <c r="U151" s="266"/>
      <c r="V151" s="365"/>
      <c r="W151" s="365"/>
      <c r="X151" s="266"/>
      <c r="Y151" s="266"/>
      <c r="AA151" s="365"/>
      <c r="AB151" s="365"/>
      <c r="AC151" s="365"/>
      <c r="AD151" s="365"/>
      <c r="AE151" s="365"/>
      <c r="AF151" s="365"/>
      <c r="AG151" s="365"/>
      <c r="AH151" s="365"/>
    </row>
    <row r="152" spans="2:34" x14ac:dyDescent="0.25">
      <c r="B152" s="40" t="s">
        <v>193</v>
      </c>
      <c r="C152" s="105">
        <f t="shared" ref="C152:P152" si="81">C148+C144+C139</f>
        <v>0</v>
      </c>
      <c r="D152" s="105">
        <f t="shared" si="81"/>
        <v>0</v>
      </c>
      <c r="E152" s="105">
        <f t="shared" si="81"/>
        <v>0</v>
      </c>
      <c r="F152" s="105">
        <f t="shared" si="81"/>
        <v>0</v>
      </c>
      <c r="G152" s="105">
        <f t="shared" si="81"/>
        <v>0</v>
      </c>
      <c r="H152" s="105">
        <f t="shared" si="81"/>
        <v>0</v>
      </c>
      <c r="I152" s="105">
        <f t="shared" si="81"/>
        <v>0</v>
      </c>
      <c r="J152" s="292">
        <f t="shared" si="81"/>
        <v>0</v>
      </c>
      <c r="K152" s="292">
        <f t="shared" si="81"/>
        <v>0</v>
      </c>
      <c r="L152" s="292">
        <v>9540.7580000000016</v>
      </c>
      <c r="M152" s="292">
        <f>M148+M144+M139</f>
        <v>9625.4540000000015</v>
      </c>
      <c r="N152" s="292">
        <f t="shared" si="81"/>
        <v>9687.7139999999999</v>
      </c>
      <c r="O152" s="292">
        <f>O148+O144+O139</f>
        <v>9779.8630000000012</v>
      </c>
      <c r="P152" s="292">
        <f t="shared" si="81"/>
        <v>9893.59</v>
      </c>
      <c r="Q152" s="292">
        <f>Q148+Q144+Q139</f>
        <v>10024</v>
      </c>
      <c r="R152" s="292">
        <f>R148+R144+R139</f>
        <v>10122</v>
      </c>
      <c r="S152" s="292">
        <f>S148+S144+S139</f>
        <v>10228</v>
      </c>
      <c r="T152" s="275">
        <v>10343.085999999999</v>
      </c>
      <c r="U152" s="275">
        <v>10469.967000000001</v>
      </c>
      <c r="V152" s="276">
        <v>11274.154</v>
      </c>
      <c r="W152" s="276">
        <v>11427.066999999999</v>
      </c>
      <c r="X152" s="275">
        <f>AD152</f>
        <v>11582.843000000001</v>
      </c>
      <c r="Y152" s="275"/>
      <c r="AA152" s="276">
        <v>11459.252</v>
      </c>
      <c r="AB152" s="276">
        <v>11492.468999999999</v>
      </c>
      <c r="AC152" s="276">
        <v>11544.918</v>
      </c>
      <c r="AD152" s="276">
        <v>11582.843000000001</v>
      </c>
      <c r="AE152" s="276">
        <v>11634.205</v>
      </c>
      <c r="AF152" s="276">
        <v>11667.752</v>
      </c>
      <c r="AG152" s="276"/>
      <c r="AH152" s="276"/>
    </row>
    <row r="153" spans="2:34" x14ac:dyDescent="0.25">
      <c r="B153" s="40"/>
      <c r="C153" s="119"/>
      <c r="D153" s="119"/>
      <c r="E153" s="119"/>
      <c r="F153" s="119"/>
      <c r="G153" s="119"/>
      <c r="H153" s="119"/>
      <c r="I153" s="119"/>
      <c r="J153" s="391"/>
      <c r="K153" s="391"/>
      <c r="L153" s="391"/>
      <c r="M153" s="391"/>
      <c r="N153" s="391"/>
      <c r="O153" s="391"/>
      <c r="P153" s="391"/>
      <c r="Q153" s="391"/>
      <c r="R153" s="391"/>
      <c r="S153" s="391"/>
      <c r="T153" s="391"/>
      <c r="U153" s="391"/>
      <c r="V153" s="308"/>
      <c r="AA153" s="266"/>
      <c r="AB153" s="266"/>
      <c r="AC153" s="308"/>
    </row>
    <row r="154" spans="2:34" x14ac:dyDescent="0.25">
      <c r="B154" s="177" t="s">
        <v>150</v>
      </c>
      <c r="C154" s="61">
        <v>2001</v>
      </c>
      <c r="D154" s="61">
        <v>2002</v>
      </c>
      <c r="E154" s="61">
        <v>2003</v>
      </c>
      <c r="F154" s="61">
        <v>2004</v>
      </c>
      <c r="G154" s="61">
        <v>2005</v>
      </c>
      <c r="H154" s="61">
        <v>2006</v>
      </c>
      <c r="I154" s="61">
        <v>2007</v>
      </c>
      <c r="J154" s="240">
        <v>2008</v>
      </c>
      <c r="K154" s="240">
        <v>2009</v>
      </c>
      <c r="L154" s="240">
        <v>2010</v>
      </c>
      <c r="M154" s="240">
        <v>2011</v>
      </c>
      <c r="N154" s="240">
        <v>2012</v>
      </c>
      <c r="O154" s="240">
        <v>2013</v>
      </c>
      <c r="P154" s="240">
        <v>2014</v>
      </c>
      <c r="Q154" s="240">
        <v>2015</v>
      </c>
      <c r="R154" s="240">
        <v>2016</v>
      </c>
      <c r="S154" s="240">
        <v>2017</v>
      </c>
      <c r="T154" s="240">
        <v>2018</v>
      </c>
      <c r="U154" s="240">
        <v>2019</v>
      </c>
      <c r="V154" s="240">
        <v>2020</v>
      </c>
      <c r="W154" s="240">
        <v>2021</v>
      </c>
      <c r="X154" s="241">
        <v>2022</v>
      </c>
      <c r="Y154" s="242">
        <v>2023</v>
      </c>
      <c r="AA154" s="243" t="s">
        <v>3</v>
      </c>
      <c r="AB154" s="243" t="s">
        <v>4</v>
      </c>
      <c r="AC154" s="243" t="s">
        <v>5</v>
      </c>
      <c r="AD154" s="243">
        <v>2021</v>
      </c>
      <c r="AE154" s="244" t="s">
        <v>313</v>
      </c>
      <c r="AF154" s="244" t="s">
        <v>314</v>
      </c>
      <c r="AG154" s="245" t="s">
        <v>315</v>
      </c>
      <c r="AH154" s="246">
        <v>2023</v>
      </c>
    </row>
    <row r="155" spans="2:34" x14ac:dyDescent="0.25">
      <c r="B155" s="34" t="s">
        <v>203</v>
      </c>
      <c r="C155" s="47"/>
      <c r="D155" s="47"/>
      <c r="E155" s="47"/>
      <c r="F155" s="47"/>
      <c r="G155" s="47"/>
      <c r="H155" s="47"/>
      <c r="I155" s="47"/>
      <c r="J155" s="392"/>
      <c r="K155" s="392"/>
      <c r="L155" s="392"/>
      <c r="M155" s="392"/>
      <c r="N155" s="392"/>
      <c r="O155" s="392"/>
      <c r="P155" s="392"/>
      <c r="Q155" s="392"/>
      <c r="R155" s="392"/>
      <c r="S155" s="392"/>
      <c r="T155" s="392"/>
      <c r="U155" s="392"/>
      <c r="V155" s="308"/>
      <c r="AA155" s="369"/>
      <c r="AB155" s="369"/>
      <c r="AC155" s="308"/>
    </row>
    <row r="156" spans="2:34" x14ac:dyDescent="0.25">
      <c r="B156" s="39" t="s">
        <v>69</v>
      </c>
      <c r="C156" s="141" t="s">
        <v>23</v>
      </c>
      <c r="D156" s="141" t="s">
        <v>23</v>
      </c>
      <c r="E156" s="141" t="s">
        <v>23</v>
      </c>
      <c r="F156" s="141" t="s">
        <v>23</v>
      </c>
      <c r="G156" s="141" t="s">
        <v>23</v>
      </c>
      <c r="H156" s="141" t="s">
        <v>23</v>
      </c>
      <c r="I156" s="141" t="s">
        <v>23</v>
      </c>
      <c r="J156" s="417" t="s">
        <v>23</v>
      </c>
      <c r="K156" s="417" t="s">
        <v>23</v>
      </c>
      <c r="L156" s="417" t="s">
        <v>23</v>
      </c>
      <c r="M156" s="417" t="s">
        <v>23</v>
      </c>
      <c r="N156" s="417" t="s">
        <v>23</v>
      </c>
      <c r="O156" s="417" t="s">
        <v>23</v>
      </c>
      <c r="P156" s="417" t="s">
        <v>23</v>
      </c>
      <c r="Q156" s="371">
        <v>9.7000000000000003E-2</v>
      </c>
      <c r="R156" s="371">
        <v>9.5000000000000001E-2</v>
      </c>
      <c r="S156" s="371">
        <v>0.1</v>
      </c>
      <c r="T156" s="371">
        <v>9.6231683603606497E-2</v>
      </c>
      <c r="U156" s="371">
        <v>9.5697113725658325E-2</v>
      </c>
      <c r="V156" s="371" vm="158">
        <v>8.9593000000000006E-2</v>
      </c>
      <c r="W156" s="371" vm="13">
        <v>8.6474058039558183E-2</v>
      </c>
      <c r="X156" s="393" vm="89">
        <f>AD156</f>
        <v>8.7388559718589803E-2</v>
      </c>
      <c r="Y156" s="393"/>
      <c r="AA156" s="371">
        <v>8.660980993414398E-2</v>
      </c>
      <c r="AB156" s="371" vm="44">
        <v>8.9943814959475149E-2</v>
      </c>
      <c r="AC156" s="371" vm="65">
        <v>8.9143763161490322E-2</v>
      </c>
      <c r="AD156" s="371" vm="89">
        <v>8.7388559718589803E-2</v>
      </c>
      <c r="AE156" s="371" vm="94">
        <v>8.3592193570339979E-2</v>
      </c>
      <c r="AF156" s="371" vm="141">
        <v>7.6883360667184292E-2</v>
      </c>
      <c r="AG156" s="371"/>
      <c r="AH156" s="371"/>
    </row>
    <row r="157" spans="2:34" x14ac:dyDescent="0.25">
      <c r="B157" s="39" t="s">
        <v>68</v>
      </c>
      <c r="C157" s="141" t="s">
        <v>23</v>
      </c>
      <c r="D157" s="141" t="s">
        <v>23</v>
      </c>
      <c r="E157" s="141" t="s">
        <v>23</v>
      </c>
      <c r="F157" s="141" t="s">
        <v>23</v>
      </c>
      <c r="G157" s="141" t="s">
        <v>23</v>
      </c>
      <c r="H157" s="141" t="s">
        <v>23</v>
      </c>
      <c r="I157" s="141" t="s">
        <v>23</v>
      </c>
      <c r="J157" s="417" t="s">
        <v>23</v>
      </c>
      <c r="K157" s="417" t="s">
        <v>23</v>
      </c>
      <c r="L157" s="417" t="s">
        <v>23</v>
      </c>
      <c r="M157" s="417" t="s">
        <v>23</v>
      </c>
      <c r="N157" s="417" t="s">
        <v>23</v>
      </c>
      <c r="O157" s="417" t="s">
        <v>23</v>
      </c>
      <c r="P157" s="417" t="s">
        <v>23</v>
      </c>
      <c r="Q157" s="371">
        <v>4.1000000000000002E-2</v>
      </c>
      <c r="R157" s="371">
        <v>0.04</v>
      </c>
      <c r="S157" s="371">
        <v>3.5000000000000003E-2</v>
      </c>
      <c r="T157" s="371">
        <v>3.4127446861680552E-2</v>
      </c>
      <c r="U157" s="371">
        <v>3.6363582026402011E-2</v>
      </c>
      <c r="V157" s="371">
        <v>3.8477847958883413E-2</v>
      </c>
      <c r="W157" s="371" vm="131">
        <v>4.6666709915970252E-2</v>
      </c>
      <c r="X157" s="393" vm="86">
        <f>AD157</f>
        <v>4.8220390431626084E-2</v>
      </c>
      <c r="Y157" s="393"/>
      <c r="AA157" s="371" vm="160">
        <v>5.6104403617045086E-2</v>
      </c>
      <c r="AB157" s="371" vm="42">
        <v>5.0954035968582105E-2</v>
      </c>
      <c r="AC157" s="371" vm="66">
        <v>4.6534822879279202E-2</v>
      </c>
      <c r="AD157" s="371" vm="86">
        <v>4.8220390431626084E-2</v>
      </c>
      <c r="AE157" s="371" vm="95">
        <v>5.8211278935175137E-2</v>
      </c>
      <c r="AF157" s="371" vm="143">
        <v>5.0125276702550119E-2</v>
      </c>
      <c r="AG157" s="371"/>
      <c r="AH157" s="371"/>
    </row>
    <row r="158" spans="2:34" x14ac:dyDescent="0.25">
      <c r="B158" s="39" t="s">
        <v>57</v>
      </c>
      <c r="C158" s="27"/>
      <c r="D158" s="27"/>
      <c r="E158" s="27"/>
      <c r="F158" s="27"/>
      <c r="G158" s="27"/>
      <c r="H158" s="27"/>
      <c r="I158" s="27"/>
      <c r="J158" s="308"/>
      <c r="K158" s="308"/>
      <c r="L158" s="308"/>
      <c r="M158" s="308"/>
      <c r="N158" s="308"/>
      <c r="O158" s="308"/>
      <c r="P158" s="308"/>
      <c r="Q158" s="308"/>
      <c r="R158" s="308"/>
      <c r="S158" s="308"/>
      <c r="T158" s="308"/>
      <c r="U158" s="308"/>
      <c r="V158" s="308"/>
      <c r="W158" s="308"/>
      <c r="X158" s="308"/>
      <c r="Y158" s="308"/>
      <c r="AA158" s="308"/>
      <c r="AB158" s="308"/>
      <c r="AC158" s="308"/>
      <c r="AD158" s="308"/>
      <c r="AE158" s="308"/>
      <c r="AF158" s="308"/>
      <c r="AG158" s="308"/>
      <c r="AH158" s="308"/>
    </row>
    <row r="159" spans="2:34" x14ac:dyDescent="0.25">
      <c r="B159" s="37" t="s">
        <v>151</v>
      </c>
      <c r="C159" s="106" t="s">
        <v>23</v>
      </c>
      <c r="D159" s="106" t="s">
        <v>23</v>
      </c>
      <c r="E159" s="106" t="s">
        <v>23</v>
      </c>
      <c r="F159" s="106" t="s">
        <v>23</v>
      </c>
      <c r="G159" s="106" t="s">
        <v>23</v>
      </c>
      <c r="H159" s="106" t="s">
        <v>23</v>
      </c>
      <c r="I159" s="106" t="s">
        <v>23</v>
      </c>
      <c r="J159" s="307" t="s">
        <v>23</v>
      </c>
      <c r="K159" s="307" t="s">
        <v>23</v>
      </c>
      <c r="L159" s="307" t="s">
        <v>23</v>
      </c>
      <c r="M159" s="307" t="s">
        <v>23</v>
      </c>
      <c r="N159" s="307" t="s">
        <v>23</v>
      </c>
      <c r="O159" s="307" t="s">
        <v>23</v>
      </c>
      <c r="P159" s="307" t="s">
        <v>23</v>
      </c>
      <c r="Q159" s="308">
        <v>0.09</v>
      </c>
      <c r="R159" s="308">
        <v>8.8999999999999996E-2</v>
      </c>
      <c r="S159" s="308">
        <v>8.6999999999999994E-2</v>
      </c>
      <c r="T159" s="308">
        <v>8.4331929999999999E-2</v>
      </c>
      <c r="U159" s="308">
        <v>8.1080310000000003E-2</v>
      </c>
      <c r="V159" s="308">
        <v>8.5695999999999994E-2</v>
      </c>
      <c r="W159" s="308">
        <v>8.2916281830423294E-2</v>
      </c>
      <c r="X159" s="308">
        <f>AD159</f>
        <v>7.9066954888097479E-2</v>
      </c>
      <c r="Y159" s="308"/>
      <c r="AA159" s="308">
        <v>9.1850574779285793E-2</v>
      </c>
      <c r="AB159" s="308">
        <v>8.1826817942023691E-2</v>
      </c>
      <c r="AC159" s="308">
        <v>7.9607215775693047E-2</v>
      </c>
      <c r="AD159" s="308">
        <v>7.9066954888097479E-2</v>
      </c>
      <c r="AE159" s="308">
        <v>8.6765453391720676E-2</v>
      </c>
      <c r="AF159" s="308">
        <v>7.764654875376964E-2</v>
      </c>
      <c r="AG159" s="308"/>
      <c r="AH159" s="308"/>
    </row>
    <row r="160" spans="2:34" x14ac:dyDescent="0.25">
      <c r="B160" s="38" t="s">
        <v>152</v>
      </c>
      <c r="C160" s="106" t="s">
        <v>23</v>
      </c>
      <c r="D160" s="106" t="s">
        <v>23</v>
      </c>
      <c r="E160" s="106" t="s">
        <v>23</v>
      </c>
      <c r="F160" s="106" t="s">
        <v>23</v>
      </c>
      <c r="G160" s="106" t="s">
        <v>23</v>
      </c>
      <c r="H160" s="106" t="s">
        <v>23</v>
      </c>
      <c r="I160" s="106" t="s">
        <v>23</v>
      </c>
      <c r="J160" s="307" t="s">
        <v>23</v>
      </c>
      <c r="K160" s="307" t="s">
        <v>23</v>
      </c>
      <c r="L160" s="307" t="s">
        <v>23</v>
      </c>
      <c r="M160" s="307" t="s">
        <v>23</v>
      </c>
      <c r="N160" s="307" t="s">
        <v>23</v>
      </c>
      <c r="O160" s="307" t="s">
        <v>23</v>
      </c>
      <c r="P160" s="307" t="s">
        <v>23</v>
      </c>
      <c r="Q160" s="308">
        <v>5.3999999999999999E-2</v>
      </c>
      <c r="R160" s="308">
        <v>5.5E-2</v>
      </c>
      <c r="S160" s="308">
        <v>5.5E-2</v>
      </c>
      <c r="T160" s="308">
        <v>5.5890500000000003E-2</v>
      </c>
      <c r="U160" s="308">
        <v>5.642875E-2</v>
      </c>
      <c r="V160" s="308">
        <v>5.5381E-2</v>
      </c>
      <c r="W160" s="308" vm="12">
        <v>5.755060025291861E-2</v>
      </c>
      <c r="X160" s="308" vm="85">
        <f t="shared" ref="X160:X164" si="82">AD160</f>
        <v>3.5718473739906303E-2</v>
      </c>
      <c r="Y160" s="431"/>
      <c r="AA160" s="308" vm="100">
        <v>3.6283402787817012E-2</v>
      </c>
      <c r="AB160" s="308" vm="45">
        <v>3.5104548345800179E-2</v>
      </c>
      <c r="AC160" s="308" vm="55">
        <v>3.5811718386318948E-2</v>
      </c>
      <c r="AD160" s="308" vm="85">
        <v>3.5718473739906303E-2</v>
      </c>
      <c r="AE160" s="308" vm="96">
        <v>3.8068284273372083E-2</v>
      </c>
      <c r="AF160" s="308" vm="399">
        <v>3.6683701072617834E-2</v>
      </c>
      <c r="AG160" s="308"/>
      <c r="AH160" s="308"/>
    </row>
    <row r="161" spans="2:34" x14ac:dyDescent="0.25">
      <c r="B161" s="38" t="s">
        <v>153</v>
      </c>
      <c r="C161" s="106" t="s">
        <v>23</v>
      </c>
      <c r="D161" s="106" t="s">
        <v>23</v>
      </c>
      <c r="E161" s="106" t="s">
        <v>23</v>
      </c>
      <c r="F161" s="106" t="s">
        <v>23</v>
      </c>
      <c r="G161" s="106" t="s">
        <v>23</v>
      </c>
      <c r="H161" s="106" t="s">
        <v>23</v>
      </c>
      <c r="I161" s="106" t="s">
        <v>23</v>
      </c>
      <c r="J161" s="307" t="s">
        <v>23</v>
      </c>
      <c r="K161" s="307" t="s">
        <v>23</v>
      </c>
      <c r="L161" s="307" t="s">
        <v>23</v>
      </c>
      <c r="M161" s="307" t="s">
        <v>23</v>
      </c>
      <c r="N161" s="307" t="s">
        <v>23</v>
      </c>
      <c r="O161" s="307" t="s">
        <v>23</v>
      </c>
      <c r="P161" s="307" t="s">
        <v>23</v>
      </c>
      <c r="Q161" s="308">
        <v>3.5999999999999997E-2</v>
      </c>
      <c r="R161" s="308">
        <v>3.4000000000000002E-2</v>
      </c>
      <c r="S161" s="308">
        <v>3.2000000000000001E-2</v>
      </c>
      <c r="T161" s="308">
        <v>2.844143E-2</v>
      </c>
      <c r="U161" s="308">
        <v>2.4651559999999999E-2</v>
      </c>
      <c r="V161" s="308">
        <v>3.0315000000000002E-2</v>
      </c>
      <c r="W161" s="308" vm="132">
        <v>2.5365681577504677E-2</v>
      </c>
      <c r="X161" s="308" vm="87">
        <f t="shared" si="82"/>
        <v>4.3348481148191176E-2</v>
      </c>
      <c r="Y161" s="431"/>
      <c r="AA161" s="308" vm="15">
        <v>5.5567171991468774E-2</v>
      </c>
      <c r="AB161" s="308" vm="46">
        <v>4.6722269596223512E-2</v>
      </c>
      <c r="AC161" s="308" vm="56">
        <v>4.3795497389374091E-2</v>
      </c>
      <c r="AD161" s="308" vm="87">
        <v>4.3348481148191176E-2</v>
      </c>
      <c r="AE161" s="308" vm="97">
        <v>4.8697169118348586E-2</v>
      </c>
      <c r="AF161" s="308" vm="142">
        <v>4.0962847681151805E-2</v>
      </c>
      <c r="AG161" s="308"/>
      <c r="AH161" s="308"/>
    </row>
    <row r="162" spans="2:34" x14ac:dyDescent="0.25">
      <c r="B162" s="37" t="s">
        <v>154</v>
      </c>
      <c r="C162" s="106" t="s">
        <v>23</v>
      </c>
      <c r="D162" s="106" t="s">
        <v>23</v>
      </c>
      <c r="E162" s="106" t="s">
        <v>23</v>
      </c>
      <c r="F162" s="106" t="s">
        <v>23</v>
      </c>
      <c r="G162" s="106" t="s">
        <v>23</v>
      </c>
      <c r="H162" s="106" t="s">
        <v>23</v>
      </c>
      <c r="I162" s="106" t="s">
        <v>23</v>
      </c>
      <c r="J162" s="307" t="s">
        <v>23</v>
      </c>
      <c r="K162" s="307" t="s">
        <v>23</v>
      </c>
      <c r="L162" s="307" t="s">
        <v>23</v>
      </c>
      <c r="M162" s="307" t="s">
        <v>23</v>
      </c>
      <c r="N162" s="307" t="s">
        <v>23</v>
      </c>
      <c r="O162" s="307" t="s">
        <v>23</v>
      </c>
      <c r="P162" s="307" t="s">
        <v>23</v>
      </c>
      <c r="Q162" s="308">
        <v>0.13500000000000001</v>
      </c>
      <c r="R162" s="308">
        <v>0.13900000000000001</v>
      </c>
      <c r="S162" s="308">
        <v>0.13</v>
      </c>
      <c r="T162" s="308">
        <v>0.11935841999999999</v>
      </c>
      <c r="U162" s="308">
        <v>0.1245378</v>
      </c>
      <c r="V162" s="308">
        <v>0.13392199999999999</v>
      </c>
      <c r="W162" s="308">
        <v>0.12411351310377056</v>
      </c>
      <c r="X162" s="308">
        <f t="shared" si="82"/>
        <v>0.11946419349546938</v>
      </c>
      <c r="Y162" s="308"/>
      <c r="AA162" s="308">
        <v>0.13398987107252142</v>
      </c>
      <c r="AB162" s="308">
        <v>0.11892440164420195</v>
      </c>
      <c r="AC162" s="308">
        <v>0.119884403811541</v>
      </c>
      <c r="AD162" s="308">
        <v>0.11946419349546938</v>
      </c>
      <c r="AE162" s="308">
        <v>0.13896493377311936</v>
      </c>
      <c r="AF162" s="308">
        <v>0.11538061942578012</v>
      </c>
      <c r="AG162" s="308"/>
      <c r="AH162" s="308"/>
    </row>
    <row r="163" spans="2:34" x14ac:dyDescent="0.25">
      <c r="B163" s="45" t="s">
        <v>152</v>
      </c>
      <c r="C163" s="106" t="s">
        <v>23</v>
      </c>
      <c r="D163" s="106" t="s">
        <v>23</v>
      </c>
      <c r="E163" s="106" t="s">
        <v>23</v>
      </c>
      <c r="F163" s="106" t="s">
        <v>23</v>
      </c>
      <c r="G163" s="106" t="s">
        <v>23</v>
      </c>
      <c r="H163" s="106" t="s">
        <v>23</v>
      </c>
      <c r="I163" s="106" t="s">
        <v>23</v>
      </c>
      <c r="J163" s="307" t="s">
        <v>23</v>
      </c>
      <c r="K163" s="307" t="s">
        <v>23</v>
      </c>
      <c r="L163" s="307" t="s">
        <v>23</v>
      </c>
      <c r="M163" s="307" t="s">
        <v>23</v>
      </c>
      <c r="N163" s="307" t="s">
        <v>23</v>
      </c>
      <c r="O163" s="307" t="s">
        <v>23</v>
      </c>
      <c r="P163" s="307" t="s">
        <v>23</v>
      </c>
      <c r="Q163" s="308">
        <v>8.2000000000000003E-2</v>
      </c>
      <c r="R163" s="308">
        <v>8.5999999999999993E-2</v>
      </c>
      <c r="S163" s="308">
        <v>8.3000000000000004E-2</v>
      </c>
      <c r="T163" s="308">
        <v>7.5310240000000001E-2</v>
      </c>
      <c r="U163" s="308">
        <v>7.858801E-2</v>
      </c>
      <c r="V163" s="308">
        <v>8.2380999999999996E-2</v>
      </c>
      <c r="W163" s="308" vm="133">
        <v>7.758802362040923E-2</v>
      </c>
      <c r="X163" s="308" vm="84">
        <f t="shared" si="82"/>
        <v>6.9880999180956957E-2</v>
      </c>
      <c r="Y163" s="431"/>
      <c r="AA163" s="308" vm="99">
        <v>8.8563610397169562E-2</v>
      </c>
      <c r="AB163" s="308" vm="43">
        <v>7.3323183258712024E-2</v>
      </c>
      <c r="AC163" s="308" vm="57">
        <v>7.1170954505076336E-2</v>
      </c>
      <c r="AD163" s="308" vm="84">
        <v>6.9880999180956957E-2</v>
      </c>
      <c r="AE163" s="308" vm="93">
        <v>7.1467836410094618E-2</v>
      </c>
      <c r="AF163" s="308" vm="398">
        <v>6.915133201612321E-2</v>
      </c>
      <c r="AG163" s="308"/>
      <c r="AH163" s="308"/>
    </row>
    <row r="164" spans="2:34" x14ac:dyDescent="0.25">
      <c r="B164" s="45" t="s">
        <v>153</v>
      </c>
      <c r="C164" s="106" t="s">
        <v>23</v>
      </c>
      <c r="D164" s="106" t="s">
        <v>23</v>
      </c>
      <c r="E164" s="106" t="s">
        <v>23</v>
      </c>
      <c r="F164" s="106" t="s">
        <v>23</v>
      </c>
      <c r="G164" s="106" t="s">
        <v>23</v>
      </c>
      <c r="H164" s="106" t="s">
        <v>23</v>
      </c>
      <c r="I164" s="106" t="s">
        <v>23</v>
      </c>
      <c r="J164" s="307" t="s">
        <v>23</v>
      </c>
      <c r="K164" s="307" t="s">
        <v>23</v>
      </c>
      <c r="L164" s="307" t="s">
        <v>23</v>
      </c>
      <c r="M164" s="307" t="s">
        <v>23</v>
      </c>
      <c r="N164" s="307" t="s">
        <v>23</v>
      </c>
      <c r="O164" s="307" t="s">
        <v>23</v>
      </c>
      <c r="P164" s="307" t="s">
        <v>23</v>
      </c>
      <c r="Q164" s="308">
        <v>5.2999999999999999E-2</v>
      </c>
      <c r="R164" s="308">
        <v>5.2999999999999999E-2</v>
      </c>
      <c r="S164" s="308">
        <v>4.7E-2</v>
      </c>
      <c r="T164" s="308">
        <v>4.4048179999999999E-2</v>
      </c>
      <c r="U164" s="308">
        <v>4.5949789999999997E-2</v>
      </c>
      <c r="V164" s="308">
        <v>5.1540999999999997E-2</v>
      </c>
      <c r="W164" s="308" vm="14">
        <v>4.6525489483361319E-2</v>
      </c>
      <c r="X164" s="308" vm="88">
        <f t="shared" si="82"/>
        <v>4.9583194314512427E-2</v>
      </c>
      <c r="Y164" s="431"/>
      <c r="AA164" s="308" vm="16">
        <v>4.5426260675351854E-2</v>
      </c>
      <c r="AB164" s="308" vm="41">
        <v>4.5601218385489931E-2</v>
      </c>
      <c r="AC164" s="308" vm="67">
        <v>4.8713449306464658E-2</v>
      </c>
      <c r="AD164" s="308" vm="88">
        <v>4.9583194314512427E-2</v>
      </c>
      <c r="AE164" s="308" vm="98">
        <v>6.7497097363024727E-2</v>
      </c>
      <c r="AF164" s="308" vm="140">
        <v>4.6229287409656913E-2</v>
      </c>
      <c r="AG164" s="308"/>
      <c r="AH164" s="308"/>
    </row>
    <row r="165" spans="2:34" x14ac:dyDescent="0.25">
      <c r="B165" s="45"/>
      <c r="C165" s="27"/>
      <c r="D165" s="27"/>
      <c r="E165" s="27"/>
      <c r="F165" s="27"/>
      <c r="G165" s="27"/>
      <c r="H165" s="27"/>
      <c r="I165" s="27"/>
      <c r="J165" s="308"/>
      <c r="K165" s="308"/>
      <c r="L165" s="308"/>
      <c r="M165" s="308"/>
      <c r="N165" s="308"/>
      <c r="O165" s="308"/>
      <c r="P165" s="308"/>
      <c r="Q165" s="308"/>
      <c r="R165" s="308"/>
      <c r="S165" s="308"/>
      <c r="T165" s="308"/>
      <c r="U165" s="308"/>
      <c r="V165" s="308"/>
      <c r="W165" s="308"/>
      <c r="X165" s="308"/>
      <c r="Y165" s="308"/>
      <c r="AA165" s="308"/>
      <c r="AB165" s="308"/>
      <c r="AC165" s="308"/>
      <c r="AD165" s="308"/>
      <c r="AE165" s="308"/>
      <c r="AF165" s="308"/>
      <c r="AG165" s="308"/>
      <c r="AH165" s="308"/>
    </row>
    <row r="166" spans="2:34" x14ac:dyDescent="0.25">
      <c r="B166" s="34" t="s">
        <v>155</v>
      </c>
      <c r="C166" s="27"/>
      <c r="D166" s="27"/>
      <c r="E166" s="27"/>
      <c r="F166" s="27"/>
      <c r="G166" s="27"/>
      <c r="H166" s="27"/>
      <c r="I166" s="27"/>
      <c r="J166" s="308"/>
      <c r="K166" s="308"/>
      <c r="L166" s="308"/>
      <c r="M166" s="308"/>
      <c r="N166" s="308"/>
      <c r="O166" s="308"/>
      <c r="P166" s="308"/>
      <c r="Q166" s="308"/>
      <c r="R166" s="308"/>
      <c r="S166" s="308"/>
      <c r="T166" s="308"/>
      <c r="U166" s="308"/>
      <c r="V166" s="308"/>
      <c r="W166" s="308"/>
      <c r="X166" s="308"/>
      <c r="Y166" s="308"/>
      <c r="AA166" s="308"/>
      <c r="AB166" s="308"/>
      <c r="AC166" s="308"/>
      <c r="AD166" s="308"/>
      <c r="AE166" s="308"/>
      <c r="AF166" s="308"/>
      <c r="AG166" s="308"/>
      <c r="AH166" s="308"/>
    </row>
    <row r="167" spans="2:34" x14ac:dyDescent="0.25">
      <c r="B167" s="1" t="s">
        <v>69</v>
      </c>
      <c r="C167" s="106" t="s">
        <v>23</v>
      </c>
      <c r="D167" s="106" t="s">
        <v>23</v>
      </c>
      <c r="E167" s="106" t="s">
        <v>23</v>
      </c>
      <c r="F167" s="106" t="s">
        <v>23</v>
      </c>
      <c r="G167" s="106" t="s">
        <v>23</v>
      </c>
      <c r="H167" s="106" t="s">
        <v>23</v>
      </c>
      <c r="I167" s="106" t="s">
        <v>23</v>
      </c>
      <c r="J167" s="307" t="s">
        <v>23</v>
      </c>
      <c r="K167" s="307" t="s">
        <v>23</v>
      </c>
      <c r="L167" s="307" t="s">
        <v>23</v>
      </c>
      <c r="M167" s="307" t="s">
        <v>23</v>
      </c>
      <c r="N167" s="307" t="s">
        <v>23</v>
      </c>
      <c r="O167" s="307" t="s">
        <v>23</v>
      </c>
      <c r="P167" s="307" t="s">
        <v>23</v>
      </c>
      <c r="Q167" s="307" t="s">
        <v>23</v>
      </c>
      <c r="R167" s="307" t="s">
        <v>23</v>
      </c>
      <c r="S167" s="307" t="s">
        <v>23</v>
      </c>
      <c r="T167" s="307" t="s">
        <v>23</v>
      </c>
      <c r="U167" s="308">
        <v>0.44067396063479503</v>
      </c>
      <c r="V167" s="308">
        <v>0.50110527961179119</v>
      </c>
      <c r="W167" s="308">
        <v>0.58372286945025675</v>
      </c>
      <c r="X167" s="308">
        <f>AD167</f>
        <v>0.5794447180992538</v>
      </c>
      <c r="Y167" s="308"/>
      <c r="AA167" s="308">
        <v>0.52087929823042112</v>
      </c>
      <c r="AB167" s="308">
        <v>0.36452333322945329</v>
      </c>
      <c r="AC167" s="308">
        <v>0.5777899114305256</v>
      </c>
      <c r="AD167" s="308">
        <v>0.5794447180992538</v>
      </c>
      <c r="AE167" s="308">
        <v>0.62021412027300615</v>
      </c>
      <c r="AF167" s="308">
        <v>0.64766305290094472</v>
      </c>
      <c r="AG167" s="308"/>
      <c r="AH167" s="308"/>
    </row>
    <row r="168" spans="2:34" x14ac:dyDescent="0.25">
      <c r="B168" t="s">
        <v>68</v>
      </c>
      <c r="C168" s="106" t="s">
        <v>23</v>
      </c>
      <c r="D168" s="106" t="s">
        <v>23</v>
      </c>
      <c r="E168" s="106" t="s">
        <v>23</v>
      </c>
      <c r="F168" s="106" t="s">
        <v>23</v>
      </c>
      <c r="G168" s="106" t="s">
        <v>23</v>
      </c>
      <c r="H168" s="106" t="s">
        <v>23</v>
      </c>
      <c r="I168" s="106" t="s">
        <v>23</v>
      </c>
      <c r="J168" s="307" t="s">
        <v>23</v>
      </c>
      <c r="K168" s="307" t="s">
        <v>23</v>
      </c>
      <c r="L168" s="307" t="s">
        <v>23</v>
      </c>
      <c r="M168" s="307" t="s">
        <v>23</v>
      </c>
      <c r="N168" s="307" t="s">
        <v>23</v>
      </c>
      <c r="O168" s="307" t="s">
        <v>23</v>
      </c>
      <c r="P168" s="307" t="s">
        <v>23</v>
      </c>
      <c r="Q168" s="307" t="s">
        <v>23</v>
      </c>
      <c r="R168" s="307" t="s">
        <v>23</v>
      </c>
      <c r="S168" s="307" t="s">
        <v>23</v>
      </c>
      <c r="T168" s="307" t="s">
        <v>23</v>
      </c>
      <c r="U168" s="308">
        <v>0.99529833728858252</v>
      </c>
      <c r="V168" s="308">
        <v>0.98852960825018876</v>
      </c>
      <c r="W168" s="308">
        <v>0.99153639018161288</v>
      </c>
      <c r="X168" s="308">
        <f>AD168</f>
        <v>0.73413515646934313</v>
      </c>
      <c r="Y168" s="308"/>
      <c r="AA168" s="308">
        <v>0.9915443817574684</v>
      </c>
      <c r="AB168" s="308">
        <v>0.98724596953417387</v>
      </c>
      <c r="AC168" s="308">
        <v>0.73528964132116437</v>
      </c>
      <c r="AD168" s="308">
        <v>0.73413515646934313</v>
      </c>
      <c r="AE168" s="308">
        <v>0.74362447437844759</v>
      </c>
      <c r="AF168" s="308">
        <v>0.73202168110362531</v>
      </c>
      <c r="AG168" s="308"/>
      <c r="AH168" s="308"/>
    </row>
    <row r="169" spans="2:34" x14ac:dyDescent="0.25">
      <c r="C169" s="27"/>
      <c r="D169" s="27"/>
      <c r="E169" s="27"/>
      <c r="F169" s="27"/>
      <c r="G169" s="27"/>
      <c r="H169" s="27"/>
      <c r="I169" s="27"/>
      <c r="J169" s="308"/>
      <c r="K169" s="308"/>
      <c r="L169" s="308"/>
      <c r="M169" s="308"/>
      <c r="N169" s="308"/>
      <c r="O169" s="308"/>
      <c r="P169" s="308"/>
      <c r="Q169" s="308"/>
      <c r="R169" s="308"/>
      <c r="S169" s="308"/>
      <c r="T169" s="308"/>
      <c r="U169" s="308"/>
      <c r="V169" s="308"/>
      <c r="W169" s="308"/>
      <c r="X169" s="308"/>
      <c r="Y169" s="308"/>
      <c r="AA169" s="308"/>
      <c r="AB169" s="308"/>
      <c r="AC169" s="308"/>
      <c r="AD169" s="308"/>
      <c r="AE169" s="308"/>
      <c r="AF169" s="308"/>
      <c r="AG169" s="308"/>
      <c r="AH169" s="308"/>
    </row>
    <row r="170" spans="2:34" x14ac:dyDescent="0.25">
      <c r="B170" s="48" t="s">
        <v>156</v>
      </c>
      <c r="C170" s="27"/>
      <c r="D170" s="27"/>
      <c r="E170" s="27"/>
      <c r="F170" s="27"/>
      <c r="G170" s="27"/>
      <c r="H170" s="27"/>
      <c r="I170" s="27"/>
      <c r="J170" s="308"/>
      <c r="K170" s="308"/>
      <c r="L170" s="308"/>
      <c r="M170" s="308"/>
      <c r="N170" s="308"/>
      <c r="O170" s="308"/>
      <c r="P170" s="308"/>
      <c r="Q170" s="308"/>
      <c r="R170" s="308"/>
      <c r="S170" s="308"/>
      <c r="T170" s="308"/>
      <c r="U170" s="308"/>
      <c r="V170" s="371"/>
      <c r="W170" s="308"/>
      <c r="X170" s="308"/>
      <c r="Y170" s="308"/>
      <c r="AA170" s="308"/>
      <c r="AB170" s="308"/>
      <c r="AC170" s="308"/>
      <c r="AD170" s="308"/>
      <c r="AE170" s="308"/>
      <c r="AF170" s="308"/>
      <c r="AG170" s="308"/>
      <c r="AH170" s="308"/>
    </row>
    <row r="171" spans="2:34" x14ac:dyDescent="0.25">
      <c r="B171" s="51" t="s">
        <v>69</v>
      </c>
      <c r="C171" s="106" t="s">
        <v>23</v>
      </c>
      <c r="D171" s="106" t="s">
        <v>23</v>
      </c>
      <c r="E171" s="106" t="s">
        <v>23</v>
      </c>
      <c r="F171" s="106" t="s">
        <v>23</v>
      </c>
      <c r="G171" s="106" t="s">
        <v>23</v>
      </c>
      <c r="H171" s="106" t="s">
        <v>23</v>
      </c>
      <c r="I171" s="106" t="s">
        <v>23</v>
      </c>
      <c r="J171" s="307" t="s">
        <v>23</v>
      </c>
      <c r="K171" s="307" t="s">
        <v>23</v>
      </c>
      <c r="L171" s="307" t="s">
        <v>23</v>
      </c>
      <c r="M171" s="307" t="s">
        <v>23</v>
      </c>
      <c r="N171" s="307" t="s">
        <v>23</v>
      </c>
      <c r="O171" s="307" t="s">
        <v>23</v>
      </c>
      <c r="P171" s="307" t="s">
        <v>23</v>
      </c>
      <c r="Q171" s="307" t="s">
        <v>23</v>
      </c>
      <c r="R171" s="307" t="s">
        <v>23</v>
      </c>
      <c r="S171" s="307" t="s">
        <v>23</v>
      </c>
      <c r="T171" s="308">
        <v>0.69</v>
      </c>
      <c r="U171" s="308">
        <v>0.72888082245845032</v>
      </c>
      <c r="V171" s="308">
        <v>0.74532180354008692</v>
      </c>
      <c r="W171" s="308">
        <v>0.76559596362231641</v>
      </c>
      <c r="X171" s="308">
        <f>AD171</f>
        <v>0.82881341452432422</v>
      </c>
      <c r="Y171" s="308"/>
      <c r="AA171" s="308">
        <v>0.79226676504659665</v>
      </c>
      <c r="AB171" s="308">
        <v>0.79226676504659665</v>
      </c>
      <c r="AC171" s="308">
        <v>0.82588580948214185</v>
      </c>
      <c r="AD171" s="308">
        <v>0.82881341452432422</v>
      </c>
      <c r="AE171" s="308">
        <v>0.84418641228133884</v>
      </c>
      <c r="AF171" s="308">
        <v>0.86210449981500115</v>
      </c>
      <c r="AG171" s="308"/>
      <c r="AH171" s="308"/>
    </row>
    <row r="172" spans="2:34" x14ac:dyDescent="0.25">
      <c r="B172" s="46" t="s">
        <v>68</v>
      </c>
      <c r="C172" s="106" t="s">
        <v>23</v>
      </c>
      <c r="D172" s="106" t="s">
        <v>23</v>
      </c>
      <c r="E172" s="106" t="s">
        <v>23</v>
      </c>
      <c r="F172" s="106" t="s">
        <v>23</v>
      </c>
      <c r="G172" s="106" t="s">
        <v>23</v>
      </c>
      <c r="H172" s="106" t="s">
        <v>23</v>
      </c>
      <c r="I172" s="106" t="s">
        <v>23</v>
      </c>
      <c r="J172" s="307" t="s">
        <v>23</v>
      </c>
      <c r="K172" s="307" t="s">
        <v>23</v>
      </c>
      <c r="L172" s="307" t="s">
        <v>23</v>
      </c>
      <c r="M172" s="307" t="s">
        <v>23</v>
      </c>
      <c r="N172" s="307" t="s">
        <v>23</v>
      </c>
      <c r="O172" s="307" t="s">
        <v>23</v>
      </c>
      <c r="P172" s="307" t="s">
        <v>23</v>
      </c>
      <c r="Q172" s="307" t="s">
        <v>23</v>
      </c>
      <c r="R172" s="307" t="s">
        <v>23</v>
      </c>
      <c r="S172" s="307" t="s">
        <v>23</v>
      </c>
      <c r="T172" s="308" t="s">
        <v>347</v>
      </c>
      <c r="U172" s="308">
        <v>1</v>
      </c>
      <c r="V172" s="308">
        <v>1</v>
      </c>
      <c r="W172" s="308">
        <v>0.99351652194183804</v>
      </c>
      <c r="X172" s="308">
        <f>AD172</f>
        <v>0.99720568476016735</v>
      </c>
      <c r="Y172" s="308"/>
      <c r="AA172" s="308">
        <v>1</v>
      </c>
      <c r="AB172" s="308">
        <v>1</v>
      </c>
      <c r="AC172" s="308">
        <v>0.99692350261957374</v>
      </c>
      <c r="AD172" s="308">
        <v>0.99720568476016735</v>
      </c>
      <c r="AE172" s="308">
        <v>0.99301686646827569</v>
      </c>
      <c r="AF172" s="308">
        <v>0.99305254063786386</v>
      </c>
      <c r="AG172" s="308"/>
      <c r="AH172" s="308"/>
    </row>
    <row r="173" spans="2:34" x14ac:dyDescent="0.25">
      <c r="B173" s="46"/>
      <c r="C173" s="121"/>
      <c r="D173" s="121"/>
      <c r="E173" s="121"/>
      <c r="F173" s="121"/>
      <c r="G173" s="121"/>
      <c r="H173" s="121"/>
      <c r="I173" s="121"/>
      <c r="J173" s="395"/>
      <c r="K173" s="395"/>
      <c r="L173" s="395"/>
      <c r="M173" s="395"/>
      <c r="N173" s="395"/>
      <c r="O173" s="395"/>
      <c r="P173" s="395"/>
      <c r="Q173" s="395"/>
      <c r="R173" s="395"/>
      <c r="S173" s="395"/>
      <c r="T173" s="395"/>
      <c r="U173" s="395"/>
      <c r="V173" s="308"/>
      <c r="AA173" s="266"/>
      <c r="AB173" s="266"/>
      <c r="AC173" s="308"/>
    </row>
    <row r="174" spans="2:34" x14ac:dyDescent="0.25">
      <c r="B174" s="180" t="s">
        <v>157</v>
      </c>
      <c r="C174" s="61">
        <v>2001</v>
      </c>
      <c r="D174" s="61">
        <v>2002</v>
      </c>
      <c r="E174" s="61">
        <v>2003</v>
      </c>
      <c r="F174" s="61">
        <v>2004</v>
      </c>
      <c r="G174" s="61">
        <v>2005</v>
      </c>
      <c r="H174" s="61">
        <v>2006</v>
      </c>
      <c r="I174" s="61">
        <v>2007</v>
      </c>
      <c r="J174" s="240">
        <v>2008</v>
      </c>
      <c r="K174" s="240">
        <v>2009</v>
      </c>
      <c r="L174" s="240">
        <v>2010</v>
      </c>
      <c r="M174" s="240">
        <v>2011</v>
      </c>
      <c r="N174" s="240">
        <v>2012</v>
      </c>
      <c r="O174" s="240">
        <v>2013</v>
      </c>
      <c r="P174" s="240">
        <v>2014</v>
      </c>
      <c r="Q174" s="240">
        <v>2015</v>
      </c>
      <c r="R174" s="240">
        <v>2016</v>
      </c>
      <c r="S174" s="240">
        <v>2017</v>
      </c>
      <c r="T174" s="240">
        <v>2018</v>
      </c>
      <c r="U174" s="240">
        <v>2019</v>
      </c>
      <c r="V174" s="240">
        <v>2020</v>
      </c>
      <c r="W174" s="240">
        <v>2021</v>
      </c>
      <c r="X174" s="241">
        <v>2022</v>
      </c>
      <c r="Y174" s="242">
        <v>2023</v>
      </c>
      <c r="AA174" s="243" t="s">
        <v>283</v>
      </c>
      <c r="AB174" s="243" t="s">
        <v>284</v>
      </c>
      <c r="AC174" s="243" t="s">
        <v>285</v>
      </c>
      <c r="AD174" s="243">
        <v>2022</v>
      </c>
      <c r="AE174" s="244" t="s">
        <v>313</v>
      </c>
      <c r="AF174" s="244" t="s">
        <v>314</v>
      </c>
      <c r="AG174" s="245" t="s">
        <v>315</v>
      </c>
      <c r="AH174" s="246">
        <v>2023</v>
      </c>
    </row>
    <row r="175" spans="2:34" x14ac:dyDescent="0.25">
      <c r="B175" s="48" t="s">
        <v>69</v>
      </c>
      <c r="C175" s="26">
        <v>0</v>
      </c>
      <c r="D175" s="26">
        <v>0</v>
      </c>
      <c r="E175" s="26">
        <v>0</v>
      </c>
      <c r="F175" s="26">
        <v>0</v>
      </c>
      <c r="G175" s="26">
        <v>0</v>
      </c>
      <c r="H175" s="26">
        <v>0</v>
      </c>
      <c r="I175" s="26">
        <v>0</v>
      </c>
      <c r="J175" s="275">
        <v>0</v>
      </c>
      <c r="K175" s="275">
        <v>0</v>
      </c>
      <c r="L175" s="275">
        <v>47836.162185740977</v>
      </c>
      <c r="M175" s="275">
        <v>46508.316016356795</v>
      </c>
      <c r="N175" s="275">
        <v>44653.81966570692</v>
      </c>
      <c r="O175" s="275">
        <v>43858.187953054905</v>
      </c>
      <c r="P175" s="275">
        <v>43808.215470746101</v>
      </c>
      <c r="Q175" s="275">
        <f>Q176+Q177+Q178</f>
        <v>44277</v>
      </c>
      <c r="R175" s="275">
        <f>R176+R177+R178</f>
        <v>44599</v>
      </c>
      <c r="S175" s="275">
        <f>S176+S177+S178</f>
        <v>44748</v>
      </c>
      <c r="T175" s="275">
        <v>46058.884367194987</v>
      </c>
      <c r="U175" s="275">
        <v>45666.473784279187</v>
      </c>
      <c r="V175" s="275">
        <v>44142.807206436002</v>
      </c>
      <c r="W175" s="275">
        <v>44752.004502915996</v>
      </c>
      <c r="X175" s="275">
        <f>AD175</f>
        <v>45494.451231786996</v>
      </c>
      <c r="Y175" s="275"/>
      <c r="AA175" s="275">
        <v>11924.841013194</v>
      </c>
      <c r="AB175" s="275">
        <v>22764.398135126001</v>
      </c>
      <c r="AC175" s="275">
        <v>34012.685341791999</v>
      </c>
      <c r="AD175" s="275">
        <v>45494.451231786996</v>
      </c>
      <c r="AE175" s="275">
        <v>12179.237888537</v>
      </c>
      <c r="AF175" s="275">
        <v>22922.136772900001</v>
      </c>
      <c r="AG175" s="275"/>
      <c r="AH175" s="275"/>
    </row>
    <row r="176" spans="2:34" x14ac:dyDescent="0.25">
      <c r="B176" s="41" t="s">
        <v>164</v>
      </c>
      <c r="C176" s="25">
        <v>0</v>
      </c>
      <c r="D176" s="25">
        <v>0</v>
      </c>
      <c r="E176" s="25">
        <v>0</v>
      </c>
      <c r="F176" s="25">
        <v>0</v>
      </c>
      <c r="G176" s="25">
        <v>0</v>
      </c>
      <c r="H176" s="25">
        <v>0</v>
      </c>
      <c r="I176" s="25">
        <v>0</v>
      </c>
      <c r="J176" s="266">
        <v>0</v>
      </c>
      <c r="K176" s="266">
        <v>0</v>
      </c>
      <c r="L176" s="266">
        <v>1523.7382063289997</v>
      </c>
      <c r="M176" s="266">
        <v>1774.7020604000006</v>
      </c>
      <c r="N176" s="266">
        <v>1901.2691349999998</v>
      </c>
      <c r="O176" s="266">
        <v>2094.9450020000004</v>
      </c>
      <c r="P176" s="266">
        <v>2112.6291889999998</v>
      </c>
      <c r="Q176" s="266">
        <v>2173.5</v>
      </c>
      <c r="R176" s="266">
        <v>2115</v>
      </c>
      <c r="S176" s="266">
        <v>2158</v>
      </c>
      <c r="T176" s="266">
        <v>2365.6874869999997</v>
      </c>
      <c r="U176" s="266">
        <v>2343.5984089999997</v>
      </c>
      <c r="V176" s="266">
        <v>2461.3719180000003</v>
      </c>
      <c r="W176" s="266">
        <v>2282.270614</v>
      </c>
      <c r="X176" s="266">
        <f>AD176</f>
        <v>2241.5415560000001</v>
      </c>
      <c r="Y176" s="266"/>
      <c r="AA176" s="266">
        <v>490.78550000000001</v>
      </c>
      <c r="AB176" s="266">
        <v>1070.715477</v>
      </c>
      <c r="AC176" s="266">
        <v>1636.2232120000001</v>
      </c>
      <c r="AD176" s="266">
        <v>2241.5415560000001</v>
      </c>
      <c r="AE176" s="266">
        <v>594.79143600000009</v>
      </c>
      <c r="AF176" s="266">
        <v>1222.7026740000001</v>
      </c>
      <c r="AG176" s="266"/>
      <c r="AH176" s="266"/>
    </row>
    <row r="177" spans="1:34" x14ac:dyDescent="0.25">
      <c r="B177" s="41" t="s">
        <v>158</v>
      </c>
      <c r="C177" s="25">
        <v>0</v>
      </c>
      <c r="D177" s="25">
        <v>0</v>
      </c>
      <c r="E177" s="25">
        <v>0</v>
      </c>
      <c r="F177" s="25">
        <v>0</v>
      </c>
      <c r="G177" s="25">
        <v>0</v>
      </c>
      <c r="H177" s="25">
        <v>0</v>
      </c>
      <c r="I177" s="25">
        <v>0</v>
      </c>
      <c r="J177" s="266">
        <v>0</v>
      </c>
      <c r="K177" s="266">
        <v>0</v>
      </c>
      <c r="L177" s="266">
        <v>21007.529265069265</v>
      </c>
      <c r="M177" s="266">
        <v>20767.10992958572</v>
      </c>
      <c r="N177" s="266">
        <v>20299.563863288</v>
      </c>
      <c r="O177" s="266">
        <v>20441.681369177997</v>
      </c>
      <c r="P177" s="266">
        <v>20730.354919060999</v>
      </c>
      <c r="Q177" s="266">
        <v>21034.5</v>
      </c>
      <c r="R177" s="266">
        <v>21026</v>
      </c>
      <c r="S177" s="266">
        <v>21715</v>
      </c>
      <c r="T177" s="266">
        <v>21996.233549510995</v>
      </c>
      <c r="U177" s="266">
        <v>21997.891750938699</v>
      </c>
      <c r="V177" s="266">
        <v>20705.516617846999</v>
      </c>
      <c r="W177" s="266">
        <v>21234.228221525998</v>
      </c>
      <c r="X177" s="266">
        <f t="shared" ref="X177:X178" si="83">AD177</f>
        <v>21757.558752575002</v>
      </c>
      <c r="Y177" s="266"/>
      <c r="AA177" s="266">
        <v>5346.7710854489997</v>
      </c>
      <c r="AB177" s="266">
        <v>10828.864370389998</v>
      </c>
      <c r="AC177" s="266">
        <v>16467.894746382</v>
      </c>
      <c r="AD177" s="266">
        <v>21757.558752575002</v>
      </c>
      <c r="AE177" s="266">
        <v>5262.538525551</v>
      </c>
      <c r="AF177" s="266">
        <v>10599.471187657</v>
      </c>
      <c r="AG177" s="266"/>
      <c r="AH177" s="266"/>
    </row>
    <row r="178" spans="1:34" x14ac:dyDescent="0.25">
      <c r="B178" s="41" t="s">
        <v>159</v>
      </c>
      <c r="C178" s="25">
        <v>0</v>
      </c>
      <c r="D178" s="25">
        <v>0</v>
      </c>
      <c r="E178" s="25">
        <v>0</v>
      </c>
      <c r="F178" s="25">
        <v>0</v>
      </c>
      <c r="G178" s="25">
        <v>0</v>
      </c>
      <c r="H178" s="25">
        <v>0</v>
      </c>
      <c r="I178" s="25">
        <v>0</v>
      </c>
      <c r="J178" s="266">
        <v>0</v>
      </c>
      <c r="K178" s="266">
        <v>0</v>
      </c>
      <c r="L178" s="266">
        <v>25304.894714342714</v>
      </c>
      <c r="M178" s="266">
        <v>23966.50402637108</v>
      </c>
      <c r="N178" s="266">
        <v>22452.986667418922</v>
      </c>
      <c r="O178" s="266">
        <v>21321.561581876907</v>
      </c>
      <c r="P178" s="266">
        <v>20965.231362685103</v>
      </c>
      <c r="Q178" s="266">
        <v>21069</v>
      </c>
      <c r="R178" s="266">
        <v>21458</v>
      </c>
      <c r="S178" s="266">
        <v>20875</v>
      </c>
      <c r="T178" s="266">
        <v>21696.963330683997</v>
      </c>
      <c r="U178" s="266">
        <v>21324.98362434049</v>
      </c>
      <c r="V178" s="266">
        <v>20975.918670589002</v>
      </c>
      <c r="W178" s="266">
        <v>21235.50566739</v>
      </c>
      <c r="X178" s="266">
        <f t="shared" si="83"/>
        <v>21495.350923211998</v>
      </c>
      <c r="Y178" s="266"/>
      <c r="AA178" s="266">
        <v>6087.2844277449994</v>
      </c>
      <c r="AB178" s="266">
        <v>10864.818287736001</v>
      </c>
      <c r="AC178" s="266">
        <v>15908.567383409998</v>
      </c>
      <c r="AD178" s="266">
        <v>21495.350923211998</v>
      </c>
      <c r="AE178" s="266">
        <v>6321.9079269859994</v>
      </c>
      <c r="AF178" s="266">
        <v>11099.962911243001</v>
      </c>
      <c r="AG178" s="266"/>
      <c r="AH178" s="266"/>
    </row>
    <row r="179" spans="1:34" x14ac:dyDescent="0.25">
      <c r="B179" s="41"/>
      <c r="C179" s="25"/>
      <c r="D179" s="25"/>
      <c r="E179" s="25"/>
      <c r="F179" s="25"/>
      <c r="G179" s="25"/>
      <c r="H179" s="25"/>
      <c r="I179" s="25"/>
      <c r="J179" s="266"/>
      <c r="K179" s="266"/>
      <c r="L179" s="266"/>
      <c r="M179" s="266"/>
      <c r="N179" s="266"/>
      <c r="O179" s="266"/>
      <c r="P179" s="266"/>
      <c r="Q179" s="266"/>
      <c r="R179" s="266"/>
      <c r="S179" s="266"/>
      <c r="T179" s="266"/>
      <c r="U179" s="266"/>
      <c r="V179" s="275"/>
      <c r="W179" s="275"/>
      <c r="X179" s="266"/>
      <c r="Y179" s="266"/>
      <c r="AA179" s="275"/>
      <c r="AB179" s="275"/>
      <c r="AC179" s="275"/>
      <c r="AD179" s="275"/>
      <c r="AE179" s="275"/>
      <c r="AF179" s="275"/>
      <c r="AG179" s="275"/>
      <c r="AH179" s="275"/>
    </row>
    <row r="180" spans="1:34" x14ac:dyDescent="0.25">
      <c r="B180" s="34" t="s">
        <v>68</v>
      </c>
      <c r="C180" s="26">
        <v>0</v>
      </c>
      <c r="D180" s="26">
        <v>0</v>
      </c>
      <c r="E180" s="26">
        <v>0</v>
      </c>
      <c r="F180" s="26">
        <v>0</v>
      </c>
      <c r="G180" s="26">
        <v>0</v>
      </c>
      <c r="H180" s="26">
        <v>0</v>
      </c>
      <c r="I180" s="26">
        <v>0</v>
      </c>
      <c r="J180" s="275">
        <v>0</v>
      </c>
      <c r="K180" s="275">
        <v>0</v>
      </c>
      <c r="L180" s="275">
        <v>9320</v>
      </c>
      <c r="M180" s="275">
        <v>9516.56</v>
      </c>
      <c r="N180" s="275">
        <v>9003.02</v>
      </c>
      <c r="O180" s="275">
        <v>9147.36</v>
      </c>
      <c r="P180" s="275">
        <v>9176.85</v>
      </c>
      <c r="Q180" s="275">
        <f>Q181+Q182</f>
        <v>9168</v>
      </c>
      <c r="R180" s="275">
        <f>R181+R182</f>
        <v>9190</v>
      </c>
      <c r="S180" s="275">
        <f>S181+S182</f>
        <v>9331</v>
      </c>
      <c r="T180" s="275">
        <v>9360.379332549619</v>
      </c>
      <c r="U180" s="275">
        <v>8261.5793805285102</v>
      </c>
      <c r="V180" s="275">
        <v>7558.9973057150009</v>
      </c>
      <c r="W180" s="275">
        <v>14116.703346885999</v>
      </c>
      <c r="X180" s="275">
        <f>AD180</f>
        <v>13285.903787007999</v>
      </c>
      <c r="Y180" s="275"/>
      <c r="AA180" s="275">
        <v>3431.0213192970004</v>
      </c>
      <c r="AB180" s="275">
        <v>6818.7928656399999</v>
      </c>
      <c r="AC180" s="275">
        <v>10129.312597994</v>
      </c>
      <c r="AD180" s="275">
        <v>13285.903787007999</v>
      </c>
      <c r="AE180" s="275">
        <v>3255.3925439649993</v>
      </c>
      <c r="AF180" s="275">
        <v>6354.1225266410001</v>
      </c>
      <c r="AG180" s="275"/>
      <c r="AH180" s="275"/>
    </row>
    <row r="181" spans="1:34" x14ac:dyDescent="0.25">
      <c r="B181" s="41" t="s">
        <v>158</v>
      </c>
      <c r="C181" s="25">
        <v>0</v>
      </c>
      <c r="D181" s="25">
        <v>0</v>
      </c>
      <c r="E181" s="25">
        <v>0</v>
      </c>
      <c r="F181" s="25">
        <v>0</v>
      </c>
      <c r="G181" s="25">
        <v>0</v>
      </c>
      <c r="H181" s="25">
        <v>0</v>
      </c>
      <c r="I181" s="25">
        <v>0</v>
      </c>
      <c r="J181" s="266">
        <v>0</v>
      </c>
      <c r="K181" s="266">
        <v>0</v>
      </c>
      <c r="L181" s="266">
        <v>6674</v>
      </c>
      <c r="M181" s="266">
        <v>7094.16</v>
      </c>
      <c r="N181" s="266">
        <v>6512.33</v>
      </c>
      <c r="O181" s="266">
        <v>6664.49</v>
      </c>
      <c r="P181" s="266">
        <v>6794.75</v>
      </c>
      <c r="Q181" s="266">
        <v>6945</v>
      </c>
      <c r="R181" s="266">
        <v>6946</v>
      </c>
      <c r="S181" s="266">
        <v>7109</v>
      </c>
      <c r="T181" s="266">
        <v>7110.0330977642898</v>
      </c>
      <c r="U181" s="266">
        <v>6032.15385233291</v>
      </c>
      <c r="V181" s="266">
        <v>5426.5935930000005</v>
      </c>
      <c r="W181" s="266">
        <v>9986.7962710009997</v>
      </c>
      <c r="X181" s="266">
        <f>AD181</f>
        <v>9371.515664999999</v>
      </c>
      <c r="Y181" s="266"/>
      <c r="AA181" s="266">
        <v>2350.8695969999999</v>
      </c>
      <c r="AB181" s="266">
        <v>4825.4818399999995</v>
      </c>
      <c r="AC181" s="266">
        <v>7183.3643489999995</v>
      </c>
      <c r="AD181" s="266">
        <v>9371.515664999999</v>
      </c>
      <c r="AE181" s="266">
        <v>2201.2922209999997</v>
      </c>
      <c r="AF181" s="266">
        <v>4404.1109034000001</v>
      </c>
      <c r="AG181" s="266"/>
      <c r="AH181" s="266"/>
    </row>
    <row r="182" spans="1:34" x14ac:dyDescent="0.25">
      <c r="B182" s="41" t="s">
        <v>159</v>
      </c>
      <c r="C182" s="25">
        <v>0</v>
      </c>
      <c r="D182" s="25">
        <v>0</v>
      </c>
      <c r="E182" s="25">
        <v>0</v>
      </c>
      <c r="F182" s="25">
        <v>0</v>
      </c>
      <c r="G182" s="25">
        <v>0</v>
      </c>
      <c r="H182" s="25">
        <v>0</v>
      </c>
      <c r="I182" s="25">
        <v>0</v>
      </c>
      <c r="J182" s="266">
        <v>0</v>
      </c>
      <c r="K182" s="266">
        <v>0</v>
      </c>
      <c r="L182" s="266">
        <v>2646</v>
      </c>
      <c r="M182" s="266">
        <v>2422.4</v>
      </c>
      <c r="N182" s="266">
        <v>2490.69</v>
      </c>
      <c r="O182" s="266">
        <v>2482.87</v>
      </c>
      <c r="P182" s="266">
        <v>2382.1</v>
      </c>
      <c r="Q182" s="266">
        <v>2223</v>
      </c>
      <c r="R182" s="266">
        <v>2244</v>
      </c>
      <c r="S182" s="266">
        <v>2222</v>
      </c>
      <c r="T182" s="266">
        <v>2250.3462347853301</v>
      </c>
      <c r="U182" s="266">
        <v>2229.4255281956002</v>
      </c>
      <c r="V182" s="266">
        <v>2132.4037127150004</v>
      </c>
      <c r="W182" s="266">
        <v>4129.9070758850003</v>
      </c>
      <c r="X182" s="266">
        <f>AD182</f>
        <v>3914.3881220080007</v>
      </c>
      <c r="Y182" s="266"/>
      <c r="AA182" s="266">
        <v>1080.1517222970003</v>
      </c>
      <c r="AB182" s="266">
        <v>1993.31102564</v>
      </c>
      <c r="AC182" s="266">
        <v>2945.9482489940001</v>
      </c>
      <c r="AD182" s="266">
        <v>3914.3881220080007</v>
      </c>
      <c r="AE182" s="266">
        <v>1054.1003229649998</v>
      </c>
      <c r="AF182" s="266">
        <v>1950.0116232409996</v>
      </c>
      <c r="AG182" s="266"/>
      <c r="AH182" s="266"/>
    </row>
    <row r="183" spans="1:34" x14ac:dyDescent="0.25">
      <c r="B183" s="41"/>
      <c r="C183" s="25"/>
      <c r="D183" s="25"/>
      <c r="E183" s="25"/>
      <c r="F183" s="25"/>
      <c r="G183" s="25"/>
      <c r="H183" s="25"/>
      <c r="I183" s="25"/>
      <c r="J183" s="266"/>
      <c r="K183" s="266"/>
      <c r="L183" s="266"/>
      <c r="M183" s="266"/>
      <c r="N183" s="266"/>
      <c r="O183" s="266"/>
      <c r="P183" s="266"/>
      <c r="Q183" s="266"/>
      <c r="R183" s="266"/>
      <c r="S183" s="266"/>
      <c r="T183" s="266"/>
      <c r="U183" s="266"/>
      <c r="V183" s="275"/>
      <c r="W183" s="275"/>
      <c r="X183" s="266"/>
      <c r="Y183" s="266"/>
      <c r="AA183" s="275"/>
      <c r="AB183" s="275"/>
      <c r="AC183" s="275"/>
      <c r="AD183" s="275"/>
      <c r="AE183" s="275"/>
      <c r="AF183" s="275"/>
      <c r="AG183" s="275"/>
      <c r="AH183" s="275"/>
    </row>
    <row r="184" spans="1:34" x14ac:dyDescent="0.25">
      <c r="B184" s="34" t="s">
        <v>57</v>
      </c>
      <c r="C184" s="26">
        <v>0</v>
      </c>
      <c r="D184" s="26">
        <v>0</v>
      </c>
      <c r="E184" s="26">
        <v>0</v>
      </c>
      <c r="F184" s="26">
        <v>0</v>
      </c>
      <c r="G184" s="26">
        <v>0</v>
      </c>
      <c r="H184" s="26">
        <v>0</v>
      </c>
      <c r="I184" s="26">
        <v>0</v>
      </c>
      <c r="J184" s="275">
        <v>0</v>
      </c>
      <c r="K184" s="275">
        <v>0</v>
      </c>
      <c r="L184" s="275">
        <v>23748.900296291002</v>
      </c>
      <c r="M184" s="275">
        <v>24543.705012759616</v>
      </c>
      <c r="N184" s="275">
        <v>24922.810352480948</v>
      </c>
      <c r="O184" s="275">
        <v>25880.300815399998</v>
      </c>
      <c r="P184" s="275">
        <v>26443.121351299997</v>
      </c>
      <c r="Q184" s="275">
        <f>Q185+Q186+Q187</f>
        <v>25396</v>
      </c>
      <c r="R184" s="275">
        <f>R185+R186+R187</f>
        <v>24424.799999999999</v>
      </c>
      <c r="S184" s="275">
        <f>S185+S186+S187</f>
        <v>24704</v>
      </c>
      <c r="T184" s="275">
        <v>25006.845590034191</v>
      </c>
      <c r="U184" s="275">
        <v>25591.223426515528</v>
      </c>
      <c r="V184" s="275">
        <v>24421</v>
      </c>
      <c r="W184" s="275">
        <v>26015.931676027001</v>
      </c>
      <c r="X184" s="275">
        <f>AD184</f>
        <v>26491.322074858006</v>
      </c>
      <c r="Y184" s="275"/>
      <c r="AA184" s="275">
        <v>6721.0394920619992</v>
      </c>
      <c r="AB184" s="275">
        <v>13369.280596741002</v>
      </c>
      <c r="AC184" s="275">
        <v>19880.883445004001</v>
      </c>
      <c r="AD184" s="275">
        <v>26491.322074858006</v>
      </c>
      <c r="AE184" s="275">
        <v>6865.996037637</v>
      </c>
      <c r="AF184" s="275">
        <v>13586.293384385999</v>
      </c>
      <c r="AG184" s="275"/>
      <c r="AH184" s="275"/>
    </row>
    <row r="185" spans="1:34" x14ac:dyDescent="0.25">
      <c r="B185" s="41" t="s">
        <v>174</v>
      </c>
      <c r="C185" s="25">
        <v>0</v>
      </c>
      <c r="D185" s="25">
        <v>0</v>
      </c>
      <c r="E185" s="25">
        <v>0</v>
      </c>
      <c r="F185" s="25">
        <v>0</v>
      </c>
      <c r="G185" s="25">
        <v>0</v>
      </c>
      <c r="H185" s="25">
        <v>0</v>
      </c>
      <c r="I185" s="25">
        <v>0</v>
      </c>
      <c r="J185" s="266">
        <v>0</v>
      </c>
      <c r="K185" s="266">
        <v>0</v>
      </c>
      <c r="L185" s="266">
        <v>9034.0080040000012</v>
      </c>
      <c r="M185" s="266">
        <v>9413.9346869406163</v>
      </c>
      <c r="N185" s="266">
        <v>9305.1876075498785</v>
      </c>
      <c r="O185" s="266">
        <v>9891.9624626000004</v>
      </c>
      <c r="P185" s="266">
        <v>9903.4208980999992</v>
      </c>
      <c r="Q185" s="266">
        <v>9354</v>
      </c>
      <c r="R185" s="266">
        <v>9063</v>
      </c>
      <c r="S185" s="266">
        <v>10488</v>
      </c>
      <c r="T185" s="266">
        <v>11173.044852031358</v>
      </c>
      <c r="U185" s="266">
        <v>11389.168486841751</v>
      </c>
      <c r="V185" s="266">
        <v>10992</v>
      </c>
      <c r="W185" s="266">
        <v>12450.758695522998</v>
      </c>
      <c r="X185" s="266">
        <f>AD185</f>
        <v>12737.459962085999</v>
      </c>
      <c r="Y185" s="266"/>
      <c r="AA185" s="266">
        <v>3122.5808758800003</v>
      </c>
      <c r="AB185" s="266">
        <v>6343.9087013050002</v>
      </c>
      <c r="AC185" s="266">
        <v>9548.0433572540005</v>
      </c>
      <c r="AD185" s="266">
        <v>12737.459962085999</v>
      </c>
      <c r="AE185" s="266">
        <v>3236.9725391719999</v>
      </c>
      <c r="AF185" s="266">
        <v>6490.1788213780001</v>
      </c>
      <c r="AG185" s="266"/>
      <c r="AH185" s="266"/>
    </row>
    <row r="186" spans="1:34" x14ac:dyDescent="0.25">
      <c r="B186" s="41" t="s">
        <v>175</v>
      </c>
      <c r="C186" s="25">
        <v>0</v>
      </c>
      <c r="D186" s="25">
        <v>0</v>
      </c>
      <c r="E186" s="25">
        <v>0</v>
      </c>
      <c r="F186" s="25">
        <v>0</v>
      </c>
      <c r="G186" s="25">
        <v>0</v>
      </c>
      <c r="H186" s="25">
        <v>0</v>
      </c>
      <c r="I186" s="25">
        <v>0</v>
      </c>
      <c r="J186" s="266">
        <v>0</v>
      </c>
      <c r="K186" s="266">
        <v>0</v>
      </c>
      <c r="L186" s="266">
        <v>4290.504069347</v>
      </c>
      <c r="M186" s="266">
        <v>4289.8404199500001</v>
      </c>
      <c r="N186" s="266">
        <v>4084.6331004760004</v>
      </c>
      <c r="O186" s="266">
        <v>3921.9147002999998</v>
      </c>
      <c r="P186" s="266">
        <v>3828.9422788000002</v>
      </c>
      <c r="Q186" s="266">
        <v>3470</v>
      </c>
      <c r="R186" s="266">
        <v>2745.4</v>
      </c>
      <c r="S186" s="266">
        <v>2060</v>
      </c>
      <c r="T186" s="266">
        <v>1890.3064438720003</v>
      </c>
      <c r="U186" s="266">
        <v>1718.5116513369999</v>
      </c>
      <c r="V186" s="266">
        <v>1405.4386526870001</v>
      </c>
      <c r="W186" s="266">
        <v>1366.628102162</v>
      </c>
      <c r="X186" s="266">
        <f t="shared" ref="X186:X187" si="84">AD186</f>
        <v>1201.52932177</v>
      </c>
      <c r="Y186" s="266"/>
      <c r="AA186" s="266">
        <v>313.94538929900006</v>
      </c>
      <c r="AB186" s="266">
        <v>618.59171671800004</v>
      </c>
      <c r="AC186" s="266">
        <v>924.39779269799999</v>
      </c>
      <c r="AD186" s="266">
        <v>1201.52932177</v>
      </c>
      <c r="AE186" s="266">
        <v>267.76932370600002</v>
      </c>
      <c r="AF186" s="266">
        <v>524.34728342300002</v>
      </c>
      <c r="AG186" s="266"/>
      <c r="AH186" s="266"/>
    </row>
    <row r="187" spans="1:34" x14ac:dyDescent="0.25">
      <c r="B187" s="41" t="s">
        <v>176</v>
      </c>
      <c r="C187" s="25">
        <v>0</v>
      </c>
      <c r="D187" s="25">
        <v>0</v>
      </c>
      <c r="E187" s="25">
        <v>0</v>
      </c>
      <c r="F187" s="25">
        <v>0</v>
      </c>
      <c r="G187" s="25">
        <v>0</v>
      </c>
      <c r="H187" s="25">
        <v>0</v>
      </c>
      <c r="I187" s="25">
        <v>0</v>
      </c>
      <c r="J187" s="266">
        <v>0</v>
      </c>
      <c r="K187" s="266">
        <v>0</v>
      </c>
      <c r="L187" s="266">
        <v>10424.388222944001</v>
      </c>
      <c r="M187" s="266">
        <v>10839.929905868999</v>
      </c>
      <c r="N187" s="266">
        <v>11532.989644455069</v>
      </c>
      <c r="O187" s="266">
        <v>12066.4236525</v>
      </c>
      <c r="P187" s="266">
        <v>12710.758174399998</v>
      </c>
      <c r="Q187" s="266">
        <v>12572</v>
      </c>
      <c r="R187" s="266">
        <v>12616.4</v>
      </c>
      <c r="S187" s="266">
        <v>12156</v>
      </c>
      <c r="T187" s="266">
        <v>11943.494294130831</v>
      </c>
      <c r="U187" s="266">
        <v>12483.543288336778</v>
      </c>
      <c r="V187" s="266">
        <v>12023.647012121999</v>
      </c>
      <c r="W187" s="266">
        <v>12220.374414122001</v>
      </c>
      <c r="X187" s="266">
        <f t="shared" si="84"/>
        <v>12552.600299687001</v>
      </c>
      <c r="Y187" s="266"/>
      <c r="AA187" s="266">
        <v>3284.5132268829998</v>
      </c>
      <c r="AB187" s="266">
        <v>6406.7801787180006</v>
      </c>
      <c r="AC187" s="266">
        <v>9408.3433901160006</v>
      </c>
      <c r="AD187" s="266">
        <v>12552.600299687001</v>
      </c>
      <c r="AE187" s="266">
        <v>3361.3823197599995</v>
      </c>
      <c r="AF187" s="266">
        <v>6572.0235745859991</v>
      </c>
      <c r="AG187" s="266"/>
      <c r="AH187" s="266"/>
    </row>
    <row r="188" spans="1:34" x14ac:dyDescent="0.25">
      <c r="B188" s="41"/>
      <c r="C188" s="25"/>
      <c r="D188" s="25"/>
      <c r="E188" s="25"/>
      <c r="F188" s="25"/>
      <c r="G188" s="25"/>
      <c r="H188" s="25"/>
      <c r="I188" s="25"/>
      <c r="J188" s="266"/>
      <c r="K188" s="266"/>
      <c r="L188" s="266"/>
      <c r="M188" s="266"/>
      <c r="N188" s="266"/>
      <c r="O188" s="266"/>
      <c r="P188" s="266"/>
      <c r="Q188" s="266"/>
      <c r="R188" s="266"/>
      <c r="S188" s="266"/>
      <c r="T188" s="266"/>
      <c r="U188" s="266"/>
      <c r="V188" s="266"/>
      <c r="W188" s="266"/>
      <c r="X188" s="266"/>
      <c r="Y188" s="266"/>
      <c r="AA188" s="266"/>
      <c r="AB188" s="266"/>
      <c r="AC188" s="266"/>
      <c r="AD188" s="266"/>
      <c r="AE188" s="266"/>
      <c r="AF188" s="266"/>
      <c r="AG188" s="266"/>
      <c r="AH188" s="266"/>
    </row>
    <row r="189" spans="1:34" x14ac:dyDescent="0.25">
      <c r="B189" s="40" t="s">
        <v>193</v>
      </c>
      <c r="C189" s="26">
        <f t="shared" ref="C189:P189" si="85">C184+C180+C175</f>
        <v>0</v>
      </c>
      <c r="D189" s="26">
        <f t="shared" si="85"/>
        <v>0</v>
      </c>
      <c r="E189" s="26">
        <f t="shared" si="85"/>
        <v>0</v>
      </c>
      <c r="F189" s="26">
        <f t="shared" si="85"/>
        <v>0</v>
      </c>
      <c r="G189" s="26">
        <f t="shared" si="85"/>
        <v>0</v>
      </c>
      <c r="H189" s="26">
        <f t="shared" si="85"/>
        <v>0</v>
      </c>
      <c r="I189" s="26">
        <f t="shared" si="85"/>
        <v>0</v>
      </c>
      <c r="J189" s="275">
        <f t="shared" si="85"/>
        <v>0</v>
      </c>
      <c r="K189" s="275">
        <f t="shared" si="85"/>
        <v>0</v>
      </c>
      <c r="L189" s="275">
        <f t="shared" si="85"/>
        <v>80905.062482031979</v>
      </c>
      <c r="M189" s="275">
        <f>M184+M180+M175</f>
        <v>80568.581029116409</v>
      </c>
      <c r="N189" s="275">
        <f t="shared" si="85"/>
        <v>78579.650018187865</v>
      </c>
      <c r="O189" s="275">
        <f>O184+O180+O175</f>
        <v>78885.848768454904</v>
      </c>
      <c r="P189" s="275">
        <f t="shared" si="85"/>
        <v>79428.186822046089</v>
      </c>
      <c r="Q189" s="275">
        <f>Q184+Q180+Q175</f>
        <v>78841</v>
      </c>
      <c r="R189" s="275">
        <f>R184+R180+R175</f>
        <v>78213.8</v>
      </c>
      <c r="S189" s="275">
        <f>S184+S180+S175</f>
        <v>78783</v>
      </c>
      <c r="T189" s="275">
        <v>80426.109289778804</v>
      </c>
      <c r="U189" s="275">
        <f>+U175+U180+U184</f>
        <v>79519.276591323229</v>
      </c>
      <c r="V189" s="275">
        <v>76123</v>
      </c>
      <c r="W189" s="275">
        <v>84884.639525828999</v>
      </c>
      <c r="X189" s="275">
        <f>AD189</f>
        <v>85271.677093653008</v>
      </c>
      <c r="Y189" s="275"/>
      <c r="AA189" s="275">
        <v>22076.901824552999</v>
      </c>
      <c r="AB189" s="275">
        <v>42952.471597506999</v>
      </c>
      <c r="AC189" s="275">
        <v>64022.881384790002</v>
      </c>
      <c r="AD189" s="275">
        <v>85271.677093653008</v>
      </c>
      <c r="AE189" s="275">
        <v>22300.626470138999</v>
      </c>
      <c r="AF189" s="275">
        <v>42862.552683927002</v>
      </c>
      <c r="AG189" s="275"/>
      <c r="AH189" s="275"/>
    </row>
    <row r="190" spans="1:34" x14ac:dyDescent="0.25">
      <c r="C190" s="28"/>
      <c r="D190" s="28"/>
      <c r="E190" s="28"/>
      <c r="F190" s="28"/>
      <c r="G190" s="28"/>
      <c r="H190" s="28"/>
      <c r="I190" s="28"/>
    </row>
    <row r="192" spans="1:34" s="350" customFormat="1" x14ac:dyDescent="0.25">
      <c r="A192" s="214"/>
      <c r="B192" s="214"/>
      <c r="C192" s="214"/>
      <c r="D192" s="214"/>
      <c r="E192" s="214"/>
      <c r="F192" s="214"/>
      <c r="G192" s="214"/>
      <c r="H192" s="214"/>
      <c r="I192" s="214"/>
    </row>
    <row r="193" spans="1:34" s="350" customFormat="1" x14ac:dyDescent="0.25">
      <c r="A193" s="214"/>
      <c r="B193" s="232"/>
      <c r="C193" s="232"/>
      <c r="D193" s="232"/>
      <c r="E193" s="232"/>
      <c r="F193" s="232"/>
      <c r="G193" s="232"/>
      <c r="H193" s="232"/>
      <c r="I193" s="232"/>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row>
    <row r="194" spans="1:34" s="350" customFormat="1" x14ac:dyDescent="0.25">
      <c r="A194" s="214"/>
      <c r="B194" s="232"/>
      <c r="C194" s="232"/>
      <c r="D194" s="232"/>
      <c r="E194" s="232"/>
      <c r="F194" s="232"/>
      <c r="G194" s="232"/>
      <c r="H194" s="232"/>
      <c r="I194" s="232"/>
      <c r="J194" s="357"/>
      <c r="K194" s="357"/>
      <c r="L194" s="357"/>
      <c r="M194" s="357"/>
      <c r="N194" s="357"/>
      <c r="O194" s="357"/>
      <c r="P194" s="357"/>
      <c r="Q194" s="357"/>
      <c r="R194" s="357"/>
      <c r="S194" s="357"/>
      <c r="T194" s="357"/>
      <c r="U194" s="357"/>
      <c r="V194" s="357"/>
      <c r="W194" s="357"/>
      <c r="X194" s="357"/>
      <c r="Y194" s="357"/>
      <c r="Z194" s="356"/>
      <c r="AA194" s="357"/>
      <c r="AB194" s="357"/>
      <c r="AC194" s="357"/>
      <c r="AD194" s="357"/>
      <c r="AE194" s="357"/>
      <c r="AF194" s="357"/>
      <c r="AG194" s="357"/>
      <c r="AH194" s="357"/>
    </row>
    <row r="195" spans="1:34" s="350" customFormat="1" x14ac:dyDescent="0.25">
      <c r="A195" s="214"/>
      <c r="B195" s="232"/>
      <c r="C195" s="232"/>
      <c r="D195" s="232"/>
      <c r="E195" s="232"/>
      <c r="F195" s="232"/>
      <c r="G195" s="232"/>
      <c r="H195" s="232"/>
      <c r="I195" s="232"/>
      <c r="J195" s="357"/>
      <c r="K195" s="357"/>
      <c r="L195" s="357"/>
      <c r="M195" s="357"/>
      <c r="N195" s="357"/>
      <c r="O195" s="357"/>
      <c r="P195" s="357"/>
      <c r="Q195" s="357"/>
      <c r="R195" s="357"/>
      <c r="S195" s="357"/>
      <c r="T195" s="357"/>
      <c r="U195" s="357"/>
      <c r="V195" s="357"/>
      <c r="W195" s="357"/>
      <c r="X195" s="357"/>
      <c r="Y195" s="357"/>
      <c r="Z195" s="356"/>
      <c r="AA195" s="357"/>
      <c r="AB195" s="357"/>
      <c r="AC195" s="357"/>
      <c r="AD195" s="357"/>
      <c r="AE195" s="357"/>
      <c r="AF195" s="357"/>
      <c r="AG195" s="357"/>
      <c r="AH195" s="357"/>
    </row>
    <row r="196" spans="1:34" s="350" customFormat="1" x14ac:dyDescent="0.25">
      <c r="A196" s="214"/>
      <c r="B196" s="232"/>
      <c r="C196" s="232"/>
      <c r="D196" s="232"/>
      <c r="E196" s="232"/>
      <c r="F196" s="232"/>
      <c r="G196" s="232"/>
      <c r="H196" s="232"/>
      <c r="I196" s="232"/>
      <c r="J196" s="357"/>
      <c r="K196" s="357"/>
      <c r="L196" s="357"/>
      <c r="M196" s="357"/>
      <c r="N196" s="357"/>
      <c r="O196" s="357"/>
      <c r="P196" s="357"/>
      <c r="Q196" s="357"/>
      <c r="R196" s="357"/>
      <c r="S196" s="357"/>
      <c r="T196" s="357"/>
      <c r="U196" s="357"/>
      <c r="V196" s="357"/>
      <c r="W196" s="357"/>
      <c r="X196" s="357"/>
      <c r="Y196" s="357"/>
      <c r="Z196" s="356"/>
      <c r="AA196" s="357"/>
      <c r="AB196" s="357"/>
      <c r="AC196" s="357"/>
      <c r="AD196" s="357"/>
      <c r="AE196" s="357"/>
      <c r="AF196" s="357"/>
      <c r="AG196" s="357"/>
      <c r="AH196" s="357"/>
    </row>
    <row r="197" spans="1:34" s="350" customFormat="1" x14ac:dyDescent="0.25">
      <c r="A197" s="214"/>
      <c r="B197" s="232"/>
      <c r="C197" s="232"/>
      <c r="D197" s="232"/>
      <c r="E197" s="232"/>
      <c r="F197" s="232"/>
      <c r="G197" s="232"/>
      <c r="H197" s="232"/>
      <c r="I197" s="232"/>
      <c r="J197" s="357"/>
      <c r="K197" s="357"/>
      <c r="L197" s="357"/>
      <c r="M197" s="357"/>
      <c r="N197" s="357"/>
      <c r="O197" s="357"/>
      <c r="P197" s="357"/>
      <c r="Q197" s="357"/>
      <c r="R197" s="357"/>
      <c r="S197" s="357"/>
      <c r="T197" s="357"/>
      <c r="U197" s="357"/>
      <c r="V197" s="357"/>
      <c r="W197" s="357"/>
      <c r="X197" s="357"/>
      <c r="Y197" s="357"/>
      <c r="Z197" s="356"/>
      <c r="AA197" s="357"/>
      <c r="AB197" s="357"/>
      <c r="AC197" s="357"/>
      <c r="AD197" s="357"/>
      <c r="AE197" s="357"/>
      <c r="AF197" s="357"/>
      <c r="AG197" s="357"/>
      <c r="AH197" s="357"/>
    </row>
    <row r="198" spans="1:34" s="350" customFormat="1" x14ac:dyDescent="0.25">
      <c r="A198" s="214"/>
      <c r="B198" s="232"/>
      <c r="C198" s="232"/>
      <c r="D198" s="232"/>
      <c r="E198" s="232"/>
      <c r="F198" s="232"/>
      <c r="G198" s="232"/>
      <c r="H198" s="232"/>
      <c r="I198" s="232"/>
      <c r="J198" s="357"/>
      <c r="K198" s="357"/>
      <c r="L198" s="357"/>
      <c r="M198" s="357"/>
      <c r="N198" s="357"/>
      <c r="O198" s="357"/>
      <c r="P198" s="357"/>
      <c r="Q198" s="357"/>
      <c r="R198" s="357"/>
      <c r="S198" s="357"/>
      <c r="T198" s="357"/>
      <c r="U198" s="357"/>
      <c r="V198" s="357"/>
      <c r="W198" s="357"/>
      <c r="X198" s="357"/>
      <c r="Y198" s="357"/>
      <c r="Z198" s="356"/>
      <c r="AA198" s="357"/>
      <c r="AB198" s="357"/>
      <c r="AC198" s="357"/>
      <c r="AD198" s="357"/>
      <c r="AE198" s="357"/>
      <c r="AF198" s="357"/>
      <c r="AG198" s="357"/>
      <c r="AH198" s="357"/>
    </row>
    <row r="199" spans="1:34" s="350" customFormat="1" x14ac:dyDescent="0.25">
      <c r="A199" s="214"/>
      <c r="B199" s="232"/>
      <c r="C199" s="232"/>
      <c r="D199" s="232"/>
      <c r="E199" s="232"/>
      <c r="F199" s="232"/>
      <c r="G199" s="232"/>
      <c r="H199" s="232"/>
      <c r="I199" s="232"/>
      <c r="J199" s="357"/>
      <c r="K199" s="357"/>
      <c r="L199" s="357"/>
      <c r="M199" s="357"/>
      <c r="N199" s="357"/>
      <c r="O199" s="357"/>
      <c r="P199" s="357"/>
      <c r="Q199" s="357"/>
      <c r="R199" s="357"/>
      <c r="S199" s="357"/>
      <c r="T199" s="357"/>
      <c r="U199" s="357"/>
      <c r="V199" s="357"/>
      <c r="W199" s="357"/>
      <c r="X199" s="357"/>
      <c r="Y199" s="357"/>
      <c r="Z199" s="356"/>
      <c r="AA199" s="357"/>
      <c r="AB199" s="357"/>
      <c r="AC199" s="357"/>
      <c r="AD199" s="357"/>
      <c r="AE199" s="357"/>
      <c r="AF199" s="357"/>
      <c r="AG199" s="357"/>
      <c r="AH199" s="357"/>
    </row>
    <row r="200" spans="1:34" s="350" customFormat="1" x14ac:dyDescent="0.25">
      <c r="A200" s="214"/>
      <c r="B200" s="232"/>
      <c r="C200" s="232"/>
      <c r="D200" s="232"/>
      <c r="E200" s="232"/>
      <c r="F200" s="232"/>
      <c r="G200" s="232"/>
      <c r="H200" s="232"/>
      <c r="I200" s="232"/>
      <c r="J200" s="356"/>
      <c r="K200" s="356"/>
      <c r="L200" s="356"/>
      <c r="M200" s="356"/>
      <c r="N200" s="356"/>
      <c r="O200" s="356"/>
      <c r="P200" s="356"/>
      <c r="Q200" s="356"/>
      <c r="R200" s="356"/>
      <c r="S200" s="356"/>
      <c r="T200" s="356"/>
      <c r="U200" s="356"/>
      <c r="V200" s="356"/>
      <c r="W200" s="356"/>
      <c r="X200" s="356"/>
      <c r="Y200" s="356"/>
      <c r="Z200" s="356"/>
      <c r="AA200" s="356"/>
      <c r="AB200" s="356"/>
      <c r="AC200" s="356"/>
      <c r="AD200" s="356"/>
      <c r="AE200" s="356"/>
      <c r="AF200" s="356"/>
      <c r="AG200" s="356"/>
      <c r="AH200" s="356"/>
    </row>
    <row r="201" spans="1:34" s="350" customFormat="1" x14ac:dyDescent="0.25">
      <c r="A201" s="214"/>
      <c r="B201" s="232"/>
      <c r="C201" s="232"/>
      <c r="D201" s="232"/>
      <c r="E201" s="232"/>
      <c r="F201" s="232"/>
      <c r="G201" s="232"/>
      <c r="H201" s="232"/>
      <c r="I201" s="232"/>
      <c r="J201" s="357"/>
      <c r="K201" s="357"/>
      <c r="L201" s="357"/>
      <c r="M201" s="357"/>
      <c r="N201" s="357"/>
      <c r="O201" s="357"/>
      <c r="P201" s="357"/>
      <c r="Q201" s="357"/>
      <c r="R201" s="357"/>
      <c r="S201" s="357"/>
      <c r="T201" s="357"/>
      <c r="U201" s="357"/>
      <c r="V201" s="357"/>
      <c r="W201" s="357"/>
      <c r="X201" s="357"/>
      <c r="Y201" s="357"/>
      <c r="Z201" s="356"/>
      <c r="AA201" s="357"/>
      <c r="AB201" s="357"/>
      <c r="AC201" s="357"/>
      <c r="AD201" s="357"/>
      <c r="AE201" s="357"/>
      <c r="AF201" s="357"/>
      <c r="AG201" s="357"/>
      <c r="AH201" s="357"/>
    </row>
    <row r="202" spans="1:34" s="350" customFormat="1" x14ac:dyDescent="0.25">
      <c r="A202" s="214"/>
      <c r="B202" s="232"/>
      <c r="C202" s="232"/>
      <c r="D202" s="232"/>
      <c r="E202" s="232"/>
      <c r="F202" s="232"/>
      <c r="G202" s="232"/>
      <c r="H202" s="232"/>
      <c r="I202" s="232"/>
      <c r="J202" s="357"/>
      <c r="K202" s="357"/>
      <c r="L202" s="357"/>
      <c r="M202" s="357"/>
      <c r="N202" s="357"/>
      <c r="O202" s="357"/>
      <c r="P202" s="357"/>
      <c r="Q202" s="357"/>
      <c r="R202" s="357"/>
      <c r="S202" s="357"/>
      <c r="T202" s="357"/>
      <c r="U202" s="357"/>
      <c r="V202" s="357"/>
      <c r="W202" s="357"/>
      <c r="X202" s="357"/>
      <c r="Y202" s="357"/>
      <c r="Z202" s="356"/>
      <c r="AA202" s="357"/>
      <c r="AB202" s="357"/>
      <c r="AC202" s="357"/>
      <c r="AD202" s="357"/>
      <c r="AE202" s="357"/>
      <c r="AF202" s="357"/>
      <c r="AG202" s="357"/>
      <c r="AH202" s="357"/>
    </row>
    <row r="203" spans="1:34" s="350" customFormat="1" x14ac:dyDescent="0.25">
      <c r="A203" s="214"/>
      <c r="B203" s="232"/>
      <c r="C203" s="232"/>
      <c r="D203" s="232"/>
      <c r="E203" s="232"/>
      <c r="F203" s="232"/>
      <c r="G203" s="232"/>
      <c r="H203" s="232"/>
      <c r="I203" s="232"/>
      <c r="J203" s="356"/>
      <c r="K203" s="356"/>
      <c r="L203" s="356"/>
      <c r="M203" s="356"/>
      <c r="N203" s="356"/>
      <c r="O203" s="356"/>
      <c r="P203" s="356"/>
      <c r="Q203" s="356"/>
      <c r="R203" s="356"/>
      <c r="S203" s="356"/>
      <c r="T203" s="356"/>
      <c r="U203" s="356"/>
      <c r="V203" s="356"/>
      <c r="W203" s="356"/>
      <c r="X203" s="356"/>
      <c r="Y203" s="356"/>
      <c r="Z203" s="356"/>
      <c r="AA203" s="356"/>
      <c r="AB203" s="356"/>
      <c r="AC203" s="356"/>
      <c r="AD203" s="356"/>
      <c r="AE203" s="356"/>
      <c r="AF203" s="356"/>
      <c r="AG203" s="356"/>
      <c r="AH203" s="356"/>
    </row>
    <row r="204" spans="1:34" s="350" customFormat="1" x14ac:dyDescent="0.25">
      <c r="A204" s="214"/>
      <c r="B204" s="232"/>
      <c r="C204" s="232"/>
      <c r="D204" s="232"/>
      <c r="E204" s="232"/>
      <c r="F204" s="232"/>
      <c r="G204" s="232"/>
      <c r="H204" s="232"/>
      <c r="I204" s="232"/>
      <c r="J204" s="357"/>
      <c r="K204" s="357"/>
      <c r="L204" s="357"/>
      <c r="M204" s="357"/>
      <c r="N204" s="357"/>
      <c r="O204" s="357"/>
      <c r="P204" s="357"/>
      <c r="Q204" s="357"/>
      <c r="R204" s="357"/>
      <c r="S204" s="357"/>
      <c r="T204" s="357"/>
      <c r="U204" s="357"/>
      <c r="V204" s="357"/>
      <c r="W204" s="357"/>
      <c r="X204" s="357"/>
      <c r="Y204" s="357"/>
      <c r="Z204" s="356"/>
      <c r="AA204" s="357"/>
      <c r="AB204" s="357"/>
      <c r="AC204" s="357"/>
      <c r="AD204" s="357"/>
      <c r="AE204" s="357"/>
      <c r="AF204" s="357"/>
      <c r="AG204" s="357"/>
      <c r="AH204" s="357"/>
    </row>
    <row r="205" spans="1:34" s="350" customFormat="1" x14ac:dyDescent="0.25">
      <c r="A205" s="214"/>
      <c r="B205" s="232"/>
      <c r="C205" s="232"/>
      <c r="D205" s="232"/>
      <c r="E205" s="232"/>
      <c r="F205" s="232"/>
      <c r="G205" s="232"/>
      <c r="H205" s="232"/>
      <c r="I205" s="232"/>
      <c r="J205" s="357"/>
      <c r="K205" s="357"/>
      <c r="L205" s="357"/>
      <c r="M205" s="357"/>
      <c r="N205" s="357"/>
      <c r="O205" s="357"/>
      <c r="P205" s="357"/>
      <c r="Q205" s="357"/>
      <c r="R205" s="357"/>
      <c r="S205" s="357"/>
      <c r="T205" s="357"/>
      <c r="U205" s="357"/>
      <c r="V205" s="357"/>
      <c r="W205" s="357"/>
      <c r="X205" s="357"/>
      <c r="Y205" s="357"/>
      <c r="Z205" s="356"/>
      <c r="AA205" s="357"/>
      <c r="AB205" s="357"/>
      <c r="AC205" s="357"/>
      <c r="AD205" s="357"/>
      <c r="AE205" s="357"/>
      <c r="AF205" s="357"/>
      <c r="AG205" s="357"/>
      <c r="AH205" s="357"/>
    </row>
    <row r="206" spans="1:34" s="350" customFormat="1" x14ac:dyDescent="0.25">
      <c r="A206" s="214"/>
      <c r="B206" s="232"/>
      <c r="C206" s="232"/>
      <c r="D206" s="232"/>
      <c r="E206" s="232"/>
      <c r="F206" s="232"/>
      <c r="G206" s="232"/>
      <c r="H206" s="232"/>
      <c r="I206" s="232"/>
      <c r="J206" s="357"/>
      <c r="K206" s="357"/>
      <c r="L206" s="357"/>
      <c r="M206" s="357"/>
      <c r="N206" s="357"/>
      <c r="O206" s="357"/>
      <c r="P206" s="357"/>
      <c r="Q206" s="357"/>
      <c r="R206" s="357"/>
      <c r="S206" s="357"/>
      <c r="T206" s="357"/>
      <c r="U206" s="357"/>
      <c r="V206" s="357"/>
      <c r="W206" s="357"/>
      <c r="X206" s="357"/>
      <c r="Y206" s="357"/>
      <c r="Z206" s="356"/>
      <c r="AA206" s="357"/>
      <c r="AB206" s="357"/>
      <c r="AC206" s="357"/>
      <c r="AD206" s="357"/>
      <c r="AE206" s="357"/>
      <c r="AF206" s="357"/>
      <c r="AG206" s="357"/>
      <c r="AH206" s="357"/>
    </row>
    <row r="207" spans="1:34" s="350" customFormat="1" x14ac:dyDescent="0.25">
      <c r="A207" s="214"/>
      <c r="B207" s="232"/>
      <c r="C207" s="232"/>
      <c r="D207" s="232"/>
      <c r="E207" s="232"/>
      <c r="F207" s="232"/>
      <c r="G207" s="232"/>
      <c r="H207" s="232"/>
      <c r="I207" s="232"/>
      <c r="J207" s="357"/>
      <c r="K207" s="357"/>
      <c r="L207" s="357"/>
      <c r="M207" s="357"/>
      <c r="N207" s="357"/>
      <c r="O207" s="357"/>
      <c r="P207" s="357"/>
      <c r="Q207" s="357"/>
      <c r="R207" s="357"/>
      <c r="S207" s="357"/>
      <c r="T207" s="357"/>
      <c r="U207" s="357"/>
      <c r="V207" s="357"/>
      <c r="W207" s="357"/>
      <c r="X207" s="357"/>
      <c r="Y207" s="357"/>
      <c r="Z207" s="356"/>
      <c r="AA207" s="357"/>
      <c r="AB207" s="357"/>
      <c r="AC207" s="357"/>
      <c r="AD207" s="357"/>
      <c r="AE207" s="357"/>
      <c r="AF207" s="357"/>
      <c r="AG207" s="357"/>
      <c r="AH207" s="357"/>
    </row>
    <row r="208" spans="1:34" s="350" customFormat="1" x14ac:dyDescent="0.25">
      <c r="A208" s="214"/>
      <c r="B208" s="232"/>
      <c r="C208" s="232"/>
      <c r="D208" s="232"/>
      <c r="E208" s="232"/>
      <c r="F208" s="232"/>
      <c r="G208" s="232"/>
      <c r="H208" s="232"/>
      <c r="I208" s="232"/>
      <c r="J208" s="357"/>
      <c r="K208" s="357"/>
      <c r="L208" s="357"/>
      <c r="M208" s="357"/>
      <c r="N208" s="357"/>
      <c r="O208" s="357"/>
      <c r="P208" s="357"/>
      <c r="Q208" s="357"/>
      <c r="R208" s="357"/>
      <c r="S208" s="357"/>
      <c r="T208" s="357"/>
      <c r="U208" s="357"/>
      <c r="V208" s="357"/>
      <c r="W208" s="357"/>
      <c r="X208" s="357"/>
      <c r="Y208" s="357"/>
      <c r="Z208" s="356"/>
      <c r="AA208" s="357"/>
      <c r="AB208" s="357"/>
      <c r="AC208" s="357"/>
      <c r="AD208" s="357"/>
      <c r="AE208" s="357"/>
      <c r="AF208" s="357"/>
      <c r="AG208" s="357"/>
      <c r="AH208" s="357"/>
    </row>
    <row r="209" spans="1:34" s="350" customFormat="1" x14ac:dyDescent="0.25">
      <c r="A209" s="214"/>
      <c r="B209" s="232"/>
      <c r="C209" s="232"/>
      <c r="D209" s="232"/>
      <c r="E209" s="232"/>
      <c r="F209" s="232"/>
      <c r="G209" s="232"/>
      <c r="H209" s="232"/>
      <c r="I209" s="232"/>
      <c r="J209" s="357"/>
      <c r="K209" s="357"/>
      <c r="L209" s="357"/>
      <c r="M209" s="357"/>
      <c r="N209" s="357"/>
      <c r="O209" s="357"/>
      <c r="P209" s="357"/>
      <c r="Q209" s="357"/>
      <c r="R209" s="357"/>
      <c r="S209" s="357"/>
      <c r="T209" s="357"/>
      <c r="U209" s="357"/>
      <c r="V209" s="357"/>
      <c r="W209" s="357"/>
      <c r="X209" s="357"/>
      <c r="Y209" s="357"/>
      <c r="Z209" s="356"/>
      <c r="AA209" s="357"/>
      <c r="AB209" s="357"/>
      <c r="AC209" s="357"/>
      <c r="AD209" s="357"/>
      <c r="AE209" s="357"/>
      <c r="AF209" s="357"/>
      <c r="AG209" s="357"/>
      <c r="AH209" s="357"/>
    </row>
    <row r="210" spans="1:34" s="350" customFormat="1" x14ac:dyDescent="0.25">
      <c r="A210" s="214"/>
      <c r="B210" s="232"/>
      <c r="C210" s="232"/>
      <c r="D210" s="232"/>
      <c r="E210" s="232"/>
      <c r="F210" s="232"/>
      <c r="G210" s="232"/>
      <c r="H210" s="232"/>
      <c r="I210" s="232"/>
      <c r="J210" s="357"/>
      <c r="K210" s="357"/>
      <c r="L210" s="357"/>
      <c r="M210" s="357"/>
      <c r="N210" s="357"/>
      <c r="O210" s="357"/>
      <c r="P210" s="357"/>
      <c r="Q210" s="357"/>
      <c r="R210" s="357"/>
      <c r="S210" s="357"/>
      <c r="T210" s="357"/>
      <c r="U210" s="357"/>
      <c r="V210" s="357"/>
      <c r="W210" s="357"/>
      <c r="X210" s="357"/>
      <c r="Y210" s="357"/>
      <c r="Z210" s="356"/>
      <c r="AA210" s="357"/>
      <c r="AB210" s="357"/>
      <c r="AC210" s="357"/>
      <c r="AD210" s="357"/>
      <c r="AE210" s="357"/>
      <c r="AF210" s="357"/>
      <c r="AG210" s="357"/>
      <c r="AH210" s="357"/>
    </row>
    <row r="211" spans="1:34" s="350" customFormat="1" x14ac:dyDescent="0.25">
      <c r="A211" s="214"/>
      <c r="B211" s="214"/>
      <c r="C211" s="214"/>
      <c r="D211" s="214"/>
      <c r="E211" s="214"/>
      <c r="F211" s="214"/>
      <c r="G211" s="214"/>
      <c r="H211" s="214"/>
      <c r="I211" s="214"/>
    </row>
    <row r="212" spans="1:34" s="350" customFormat="1" x14ac:dyDescent="0.25">
      <c r="A212" s="214"/>
      <c r="B212" s="214"/>
      <c r="C212" s="214"/>
      <c r="D212" s="214"/>
      <c r="E212" s="214"/>
      <c r="F212" s="214"/>
      <c r="G212" s="214"/>
      <c r="H212" s="214"/>
      <c r="I212" s="214"/>
      <c r="J212" s="515"/>
      <c r="K212" s="515"/>
      <c r="L212" s="515"/>
      <c r="M212" s="515"/>
      <c r="N212" s="515"/>
      <c r="O212" s="515"/>
      <c r="P212" s="515"/>
      <c r="Q212" s="515"/>
      <c r="R212" s="515"/>
      <c r="S212" s="515"/>
      <c r="T212" s="515"/>
      <c r="U212" s="515"/>
      <c r="V212" s="515"/>
      <c r="W212" s="515"/>
      <c r="X212" s="515"/>
      <c r="Y212" s="515"/>
      <c r="AA212" s="515"/>
      <c r="AB212" s="515"/>
      <c r="AC212" s="515"/>
      <c r="AD212" s="515"/>
      <c r="AE212" s="515"/>
      <c r="AF212" s="515"/>
      <c r="AG212" s="515"/>
      <c r="AH212" s="515"/>
    </row>
    <row r="213" spans="1:34" s="350" customFormat="1" x14ac:dyDescent="0.25">
      <c r="A213" s="214"/>
      <c r="B213" s="214"/>
      <c r="C213" s="214"/>
      <c r="D213" s="214"/>
      <c r="E213" s="214"/>
      <c r="F213" s="214"/>
      <c r="G213" s="214"/>
      <c r="H213" s="214"/>
      <c r="I213" s="214"/>
    </row>
    <row r="214" spans="1:34" s="350" customFormat="1" x14ac:dyDescent="0.25">
      <c r="A214" s="214"/>
      <c r="B214" s="214"/>
      <c r="C214" s="214"/>
      <c r="D214" s="214"/>
      <c r="E214" s="214"/>
      <c r="F214" s="214"/>
      <c r="G214" s="214"/>
      <c r="H214" s="214"/>
      <c r="I214" s="214"/>
    </row>
    <row r="215" spans="1:34" s="350" customFormat="1" x14ac:dyDescent="0.25">
      <c r="A215" s="214"/>
      <c r="B215" s="214"/>
      <c r="C215" s="214"/>
      <c r="D215" s="214"/>
      <c r="E215" s="214"/>
      <c r="F215" s="214"/>
      <c r="G215" s="214"/>
      <c r="H215" s="214"/>
      <c r="I215" s="214"/>
    </row>
    <row r="216" spans="1:34" s="350" customFormat="1" x14ac:dyDescent="0.25">
      <c r="A216" s="214"/>
      <c r="B216" s="214"/>
      <c r="C216" s="214"/>
      <c r="D216" s="214"/>
      <c r="E216" s="214"/>
      <c r="F216" s="214"/>
      <c r="G216" s="214"/>
      <c r="H216" s="214"/>
      <c r="I216" s="214"/>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DEF1-0F47-43A1-A012-A5A0C43E4227}">
  <sheetPr>
    <tabColor rgb="FF8CA7AF"/>
    <pageSetUpPr fitToPage="1"/>
  </sheetPr>
  <dimension ref="A1:AI71"/>
  <sheetViews>
    <sheetView showGridLines="0" zoomScale="75" zoomScaleNormal="75" workbookViewId="0">
      <pane xSplit="16" ySplit="3" topLeftCell="Q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47.140625" customWidth="1"/>
    <col min="3" max="16" width="9.140625" hidden="1" customWidth="1"/>
    <col min="17" max="18" width="9.140625" style="25"/>
    <col min="19" max="25" width="9.140625" style="28"/>
    <col min="27" max="27" width="10.28515625" style="28" bestFit="1" customWidth="1"/>
    <col min="28" max="29" width="9.140625" style="28"/>
    <col min="30" max="30" width="12" style="28" bestFit="1" customWidth="1"/>
    <col min="31" max="31" width="10.7109375" style="28" customWidth="1"/>
    <col min="32" max="32" width="9.140625" style="28"/>
    <col min="33" max="33" width="9.140625" style="28" customWidth="1"/>
    <col min="34" max="34" width="9.140625" style="28"/>
  </cols>
  <sheetData>
    <row r="1" spans="1:35" ht="5.0999999999999996" customHeight="1" x14ac:dyDescent="0.25"/>
    <row r="2" spans="1:35" ht="36" x14ac:dyDescent="0.65">
      <c r="A2" s="47"/>
      <c r="B2" s="181" t="s">
        <v>204</v>
      </c>
      <c r="C2" s="181"/>
      <c r="D2" s="181"/>
      <c r="E2" s="181"/>
      <c r="F2" s="181"/>
      <c r="G2" s="181"/>
      <c r="H2" s="181"/>
      <c r="I2" s="181"/>
      <c r="J2" s="181"/>
      <c r="K2" s="181"/>
      <c r="L2" s="181"/>
      <c r="M2" s="181"/>
      <c r="N2" s="181"/>
      <c r="O2" s="181"/>
      <c r="P2" s="181"/>
    </row>
    <row r="3" spans="1:35" ht="15" customHeight="1" x14ac:dyDescent="0.25">
      <c r="A3" s="122"/>
      <c r="B3" s="175" t="s">
        <v>205</v>
      </c>
      <c r="C3" s="175"/>
      <c r="D3" s="175"/>
      <c r="E3" s="175"/>
      <c r="F3" s="175"/>
      <c r="G3" s="175"/>
      <c r="H3" s="175"/>
      <c r="I3" s="175"/>
      <c r="J3" s="175"/>
      <c r="K3" s="175"/>
      <c r="L3" s="175"/>
      <c r="M3" s="175"/>
      <c r="N3" s="175"/>
      <c r="O3" s="175"/>
      <c r="P3" s="175"/>
      <c r="Q3" s="240">
        <v>2015</v>
      </c>
      <c r="R3" s="240">
        <v>2016</v>
      </c>
      <c r="S3" s="240">
        <v>2017</v>
      </c>
      <c r="T3" s="240">
        <v>2018</v>
      </c>
      <c r="U3" s="240">
        <v>2019</v>
      </c>
      <c r="V3" s="240">
        <v>2020</v>
      </c>
      <c r="W3" s="240">
        <v>2021</v>
      </c>
      <c r="X3" s="241">
        <v>2022</v>
      </c>
      <c r="Y3" s="242">
        <v>2023</v>
      </c>
      <c r="Z3" s="235"/>
      <c r="AA3" s="419" t="s">
        <v>283</v>
      </c>
      <c r="AB3" s="419" t="s">
        <v>284</v>
      </c>
      <c r="AC3" s="419" t="s">
        <v>285</v>
      </c>
      <c r="AD3" s="419">
        <v>2022</v>
      </c>
      <c r="AE3" s="420" t="s">
        <v>313</v>
      </c>
      <c r="AF3" s="420" t="s">
        <v>314</v>
      </c>
      <c r="AG3" s="421" t="s">
        <v>315</v>
      </c>
      <c r="AH3" s="422">
        <v>2023</v>
      </c>
      <c r="AI3" s="235"/>
    </row>
    <row r="4" spans="1:35" ht="15" customHeight="1" x14ac:dyDescent="0.25">
      <c r="A4" s="122"/>
      <c r="B4" s="50" t="s">
        <v>206</v>
      </c>
      <c r="C4" s="50"/>
      <c r="D4" s="50"/>
      <c r="E4" s="50"/>
      <c r="F4" s="50"/>
      <c r="G4" s="50"/>
      <c r="H4" s="50"/>
      <c r="I4" s="50"/>
      <c r="J4" s="50"/>
      <c r="K4" s="50"/>
      <c r="L4" s="50"/>
      <c r="M4" s="50"/>
      <c r="N4" s="50"/>
      <c r="O4" s="50"/>
      <c r="P4" s="50"/>
      <c r="Q4" s="307" t="s">
        <v>23</v>
      </c>
      <c r="R4" s="307" t="s">
        <v>23</v>
      </c>
      <c r="S4" s="307" t="s">
        <v>23</v>
      </c>
      <c r="T4" s="307" t="s">
        <v>23</v>
      </c>
      <c r="U4" s="308">
        <v>0.66202212785305636</v>
      </c>
      <c r="V4" s="308">
        <v>0.73587805986614552</v>
      </c>
      <c r="W4" s="308">
        <v>0.7485362385130101</v>
      </c>
      <c r="X4" s="308">
        <f>AD4</f>
        <v>0.73636407537282611</v>
      </c>
      <c r="Y4" s="308"/>
      <c r="Z4" s="235"/>
      <c r="AA4" s="308">
        <v>0.75123164177661805</v>
      </c>
      <c r="AB4" s="344">
        <v>0.75111046062590769</v>
      </c>
      <c r="AC4" s="308">
        <v>0.70414666861879782</v>
      </c>
      <c r="AD4" s="308">
        <v>0.73636407537282611</v>
      </c>
      <c r="AE4" s="308">
        <v>0.77590919999999997</v>
      </c>
      <c r="AF4" s="308">
        <v>0.86787105944626253</v>
      </c>
      <c r="AI4" s="235"/>
    </row>
    <row r="5" spans="1:35" ht="15" customHeight="1" x14ac:dyDescent="0.25">
      <c r="A5" s="122"/>
      <c r="B5" s="52" t="s">
        <v>207</v>
      </c>
      <c r="C5" s="52"/>
      <c r="D5" s="52"/>
      <c r="E5" s="52"/>
      <c r="F5" s="52"/>
      <c r="G5" s="52"/>
      <c r="H5" s="52"/>
      <c r="I5" s="52"/>
      <c r="J5" s="52"/>
      <c r="K5" s="52"/>
      <c r="L5" s="52"/>
      <c r="M5" s="52"/>
      <c r="N5" s="52"/>
      <c r="O5" s="52"/>
      <c r="P5" s="52"/>
      <c r="Q5" s="249"/>
      <c r="R5" s="249"/>
      <c r="S5" s="249"/>
      <c r="T5" s="249"/>
      <c r="U5" s="249"/>
      <c r="V5" s="249"/>
      <c r="W5" s="249"/>
      <c r="X5" s="249"/>
      <c r="Y5" s="249"/>
      <c r="Z5" s="235"/>
      <c r="AA5" s="249"/>
      <c r="AB5" s="249"/>
      <c r="AC5" s="249"/>
      <c r="AD5" s="249"/>
      <c r="AE5" s="249"/>
      <c r="AF5" s="249"/>
      <c r="AI5" s="235"/>
    </row>
    <row r="6" spans="1:35" ht="15" customHeight="1" x14ac:dyDescent="0.25">
      <c r="A6" s="122"/>
      <c r="B6" s="53" t="s">
        <v>208</v>
      </c>
      <c r="C6" s="53"/>
      <c r="D6" s="53"/>
      <c r="E6" s="53"/>
      <c r="F6" s="53"/>
      <c r="G6" s="53"/>
      <c r="H6" s="53"/>
      <c r="I6" s="53"/>
      <c r="J6" s="53"/>
      <c r="K6" s="53"/>
      <c r="L6" s="53"/>
      <c r="M6" s="53"/>
      <c r="N6" s="53"/>
      <c r="O6" s="53"/>
      <c r="P6" s="53"/>
      <c r="Q6" s="365">
        <v>391.2</v>
      </c>
      <c r="R6" s="365">
        <v>271.39999999999998</v>
      </c>
      <c r="S6" s="365">
        <v>333.5</v>
      </c>
      <c r="T6" s="365">
        <v>266</v>
      </c>
      <c r="U6" s="365">
        <v>230</v>
      </c>
      <c r="V6" s="365">
        <v>157</v>
      </c>
      <c r="W6" s="365">
        <v>176</v>
      </c>
      <c r="X6" s="365" vm="416">
        <f>AD6</f>
        <v>160.217341</v>
      </c>
      <c r="Y6" s="365"/>
      <c r="Z6" s="235"/>
      <c r="AA6" s="365">
        <v>0</v>
      </c>
      <c r="AB6" s="465">
        <v>154</v>
      </c>
      <c r="AC6" s="365" vm="59">
        <v>182.857687</v>
      </c>
      <c r="AD6" s="365" vm="416">
        <v>160.217341</v>
      </c>
      <c r="AE6" s="465" vm="151">
        <v>77.590919999999997</v>
      </c>
      <c r="AF6" s="365" vm="292">
        <v>83.648306000000005</v>
      </c>
      <c r="AI6" s="235"/>
    </row>
    <row r="7" spans="1:35" ht="15" customHeight="1" x14ac:dyDescent="0.25">
      <c r="A7" s="122"/>
      <c r="B7" s="53" t="s">
        <v>209</v>
      </c>
      <c r="C7" s="53"/>
      <c r="D7" s="53"/>
      <c r="E7" s="53"/>
      <c r="F7" s="53"/>
      <c r="G7" s="53"/>
      <c r="H7" s="53"/>
      <c r="I7" s="53"/>
      <c r="J7" s="53"/>
      <c r="K7" s="53"/>
      <c r="L7" s="53"/>
      <c r="M7" s="53"/>
      <c r="N7" s="53"/>
      <c r="O7" s="53"/>
      <c r="P7" s="53"/>
      <c r="Q7" s="365">
        <v>21550</v>
      </c>
      <c r="R7" s="365">
        <v>18931</v>
      </c>
      <c r="S7" s="365">
        <v>23159</v>
      </c>
      <c r="T7" s="365">
        <v>18429.036902912321</v>
      </c>
      <c r="U7" s="365">
        <v>14362.619087516838</v>
      </c>
      <c r="V7" s="365">
        <v>9310.6118150000002</v>
      </c>
      <c r="W7" s="365">
        <v>9804.7627420000008</v>
      </c>
      <c r="X7" s="365" vm="413">
        <f>AD7</f>
        <v>9405.0351819999996</v>
      </c>
      <c r="Y7" s="365"/>
      <c r="Z7" s="235"/>
      <c r="AA7" s="365" vm="23">
        <v>2344.9167750000001</v>
      </c>
      <c r="AB7" s="365" vm="378">
        <v>4371.0638399999998</v>
      </c>
      <c r="AC7" s="365" vm="60">
        <v>7557.1447170000001</v>
      </c>
      <c r="AD7" s="365" vm="413">
        <v>9405.0351819999996</v>
      </c>
      <c r="AE7" s="465" vm="294">
        <v>1235.6994999999999</v>
      </c>
      <c r="AF7" s="365" vm="291">
        <v>2222.799493</v>
      </c>
      <c r="AI7" s="235"/>
    </row>
    <row r="8" spans="1:35" ht="15" customHeight="1" x14ac:dyDescent="0.25">
      <c r="A8" s="122"/>
      <c r="B8" s="53" t="s">
        <v>210</v>
      </c>
      <c r="C8" s="53"/>
      <c r="D8" s="53"/>
      <c r="E8" s="53"/>
      <c r="F8" s="53"/>
      <c r="G8" s="53"/>
      <c r="H8" s="53"/>
      <c r="I8" s="53"/>
      <c r="J8" s="53"/>
      <c r="K8" s="53"/>
      <c r="L8" s="53"/>
      <c r="M8" s="53"/>
      <c r="N8" s="53"/>
      <c r="O8" s="53"/>
      <c r="P8" s="53"/>
      <c r="Q8" s="365">
        <v>982</v>
      </c>
      <c r="R8" s="365">
        <v>565</v>
      </c>
      <c r="S8" s="365">
        <v>802</v>
      </c>
      <c r="T8" s="365">
        <v>601.8533432257633</v>
      </c>
      <c r="U8" s="365">
        <v>846.2200027193079</v>
      </c>
      <c r="V8" s="365">
        <v>594.40079600000001</v>
      </c>
      <c r="W8" s="365">
        <v>793.163006</v>
      </c>
      <c r="X8" s="365" vm="410">
        <f>AD8</f>
        <v>469.17073499999998</v>
      </c>
      <c r="Y8" s="365"/>
      <c r="Z8" s="235"/>
      <c r="AA8" s="365" vm="25">
        <v>227.693063</v>
      </c>
      <c r="AB8" s="365" vm="384">
        <v>449.97085900000002</v>
      </c>
      <c r="AC8" s="365" vm="60">
        <v>676.77129100000002</v>
      </c>
      <c r="AD8" s="365" vm="410">
        <v>469.17073499999998</v>
      </c>
      <c r="AE8" s="465" vm="351">
        <v>125.107979</v>
      </c>
      <c r="AF8" s="365" vm="295">
        <v>223.019137</v>
      </c>
      <c r="AI8" s="235"/>
    </row>
    <row r="9" spans="1:35" ht="15" customHeight="1" x14ac:dyDescent="0.25">
      <c r="A9" s="122"/>
      <c r="B9" s="52" t="s">
        <v>211</v>
      </c>
      <c r="C9" s="52"/>
      <c r="D9" s="52"/>
      <c r="E9" s="52"/>
      <c r="F9" s="52"/>
      <c r="G9" s="52"/>
      <c r="H9" s="52"/>
      <c r="I9" s="52"/>
      <c r="J9" s="52"/>
      <c r="K9" s="52"/>
      <c r="L9" s="52"/>
      <c r="M9" s="52"/>
      <c r="N9" s="52"/>
      <c r="O9" s="52"/>
      <c r="P9" s="52"/>
      <c r="Q9" s="365"/>
      <c r="R9" s="365"/>
      <c r="S9" s="365"/>
      <c r="T9" s="365"/>
      <c r="U9" s="365"/>
      <c r="V9" s="365"/>
      <c r="W9" s="365"/>
      <c r="X9" s="365"/>
      <c r="Y9" s="365"/>
      <c r="Z9" s="235"/>
      <c r="AA9" s="365"/>
      <c r="AB9" s="365"/>
      <c r="AC9" s="365"/>
      <c r="AD9" s="365"/>
      <c r="AE9" s="365"/>
      <c r="AF9" s="365"/>
      <c r="AI9" s="235"/>
    </row>
    <row r="10" spans="1:35" ht="15" customHeight="1" x14ac:dyDescent="0.25">
      <c r="A10" s="122"/>
      <c r="B10" s="54" t="s">
        <v>212</v>
      </c>
      <c r="C10" s="54"/>
      <c r="D10" s="54"/>
      <c r="E10" s="54"/>
      <c r="F10" s="54"/>
      <c r="G10" s="54"/>
      <c r="H10" s="54"/>
      <c r="I10" s="54"/>
      <c r="J10" s="54"/>
      <c r="K10" s="54"/>
      <c r="L10" s="54"/>
      <c r="M10" s="54"/>
      <c r="N10" s="54"/>
      <c r="O10" s="54"/>
      <c r="P10" s="54"/>
      <c r="Q10" s="444">
        <v>24.4</v>
      </c>
      <c r="R10" s="444">
        <v>16.2</v>
      </c>
      <c r="S10" s="444">
        <v>17</v>
      </c>
      <c r="T10" s="444">
        <v>14.263549761548335</v>
      </c>
      <c r="U10" s="444">
        <v>10.797786350912773</v>
      </c>
      <c r="V10" s="444">
        <v>6.1683000000000003</v>
      </c>
      <c r="W10" s="444">
        <v>8.8895999999999997</v>
      </c>
      <c r="X10" s="444" vm="77">
        <f>AD10</f>
        <v>4.7911999999999999</v>
      </c>
      <c r="Y10" s="444"/>
      <c r="Z10" s="445"/>
      <c r="AA10" s="444" vm="376">
        <v>1.2742</v>
      </c>
      <c r="AB10" s="444" vm="380">
        <v>2.3241999999999998</v>
      </c>
      <c r="AC10" s="444" vm="61">
        <v>3.9228000000000001</v>
      </c>
      <c r="AD10" s="444" vm="77">
        <v>4.7911999999999999</v>
      </c>
      <c r="AE10" s="444" vm="316">
        <v>0.67279999999999995</v>
      </c>
      <c r="AF10" s="444" vm="280">
        <v>1.1862999999999999</v>
      </c>
      <c r="AI10" s="235"/>
    </row>
    <row r="11" spans="1:35" ht="15" customHeight="1" x14ac:dyDescent="0.25">
      <c r="A11" s="122"/>
      <c r="B11" s="54" t="s">
        <v>213</v>
      </c>
      <c r="C11" s="54"/>
      <c r="D11" s="54"/>
      <c r="E11" s="54"/>
      <c r="F11" s="54"/>
      <c r="G11" s="54"/>
      <c r="H11" s="54"/>
      <c r="I11" s="54"/>
      <c r="J11" s="54"/>
      <c r="K11" s="54"/>
      <c r="L11" s="54"/>
      <c r="M11" s="54"/>
      <c r="N11" s="54"/>
      <c r="O11" s="54"/>
      <c r="P11" s="54"/>
      <c r="Q11" s="444">
        <v>24.2</v>
      </c>
      <c r="R11" s="444">
        <v>19.899999999999999</v>
      </c>
      <c r="S11" s="444">
        <v>29.8</v>
      </c>
      <c r="T11" s="444">
        <v>21.254550076231059</v>
      </c>
      <c r="U11" s="444">
        <v>16.307394650648888</v>
      </c>
      <c r="V11" s="444">
        <v>8.2283000000000008</v>
      </c>
      <c r="W11" s="444">
        <v>12.1419</v>
      </c>
      <c r="X11" s="444" vm="409">
        <f>AD11</f>
        <v>2.3464</v>
      </c>
      <c r="Y11" s="444"/>
      <c r="Z11" s="445"/>
      <c r="AA11" s="444" vm="24">
        <v>0.52290000000000003</v>
      </c>
      <c r="AB11" s="444" vm="39">
        <v>1</v>
      </c>
      <c r="AC11" s="444" vm="349">
        <v>1.921</v>
      </c>
      <c r="AD11" s="444" vm="409">
        <v>2.3464</v>
      </c>
      <c r="AE11" s="444" vm="313">
        <v>0.27410000000000001</v>
      </c>
      <c r="AF11" s="444" vm="283">
        <v>0.54500000000000004</v>
      </c>
      <c r="AI11" s="235"/>
    </row>
    <row r="12" spans="1:35" ht="15" customHeight="1" x14ac:dyDescent="0.25">
      <c r="A12" s="122"/>
      <c r="B12" s="54" t="s">
        <v>214</v>
      </c>
      <c r="C12" s="54"/>
      <c r="D12" s="54"/>
      <c r="E12" s="54"/>
      <c r="F12" s="54"/>
      <c r="G12" s="54"/>
      <c r="H12" s="54"/>
      <c r="I12" s="54"/>
      <c r="J12" s="54"/>
      <c r="K12" s="54"/>
      <c r="L12" s="54"/>
      <c r="M12" s="54"/>
      <c r="N12" s="54"/>
      <c r="O12" s="54"/>
      <c r="P12" s="54"/>
      <c r="Q12" s="444">
        <v>1.4059999999999999</v>
      </c>
      <c r="R12" s="444">
        <v>1.1659999999999999</v>
      </c>
      <c r="S12" s="444">
        <v>1.494</v>
      </c>
      <c r="T12" s="444">
        <v>2.0495091799155469</v>
      </c>
      <c r="U12" s="444">
        <v>1.6624516571974139</v>
      </c>
      <c r="V12" s="444">
        <v>0.91949999999999998</v>
      </c>
      <c r="W12" s="444">
        <v>1.2605999999999999</v>
      </c>
      <c r="X12" s="444" vm="408">
        <f>AD12</f>
        <v>0.23169999999999999</v>
      </c>
      <c r="Y12" s="444"/>
      <c r="Z12" s="445"/>
      <c r="AA12" s="444" vm="24">
        <v>6.6699999999999995E-2</v>
      </c>
      <c r="AB12" s="444" vm="36">
        <v>0.11310000000000001</v>
      </c>
      <c r="AC12" s="444" vm="350">
        <v>0.1918</v>
      </c>
      <c r="AD12" s="444" vm="408">
        <v>0.23169999999999999</v>
      </c>
      <c r="AE12" s="444" vm="296">
        <v>2.3900000000000001E-2</v>
      </c>
      <c r="AF12" s="444" vm="281">
        <v>5.4300000000000001E-2</v>
      </c>
      <c r="AI12" s="235"/>
    </row>
    <row r="13" spans="1:35" ht="15" customHeight="1" x14ac:dyDescent="0.25">
      <c r="A13" s="122"/>
      <c r="B13" s="52" t="s">
        <v>215</v>
      </c>
      <c r="C13" s="52"/>
      <c r="D13" s="52"/>
      <c r="E13" s="52"/>
      <c r="F13" s="52"/>
      <c r="G13" s="52"/>
      <c r="H13" s="52"/>
      <c r="I13" s="52"/>
      <c r="J13" s="52"/>
      <c r="K13" s="52"/>
      <c r="L13" s="52"/>
      <c r="M13" s="52"/>
      <c r="N13" s="52"/>
      <c r="O13" s="52"/>
      <c r="P13" s="52"/>
      <c r="Q13" s="365"/>
      <c r="R13" s="365"/>
      <c r="S13" s="365"/>
      <c r="T13" s="365"/>
      <c r="U13" s="365"/>
      <c r="V13" s="365"/>
      <c r="W13" s="365"/>
      <c r="X13" s="365"/>
      <c r="Y13" s="365"/>
      <c r="Z13" s="235"/>
      <c r="AA13" s="365"/>
      <c r="AB13" s="365"/>
      <c r="AC13" s="365"/>
      <c r="AD13" s="365"/>
      <c r="AE13" s="365"/>
      <c r="AF13" s="365"/>
      <c r="AI13" s="235"/>
    </row>
    <row r="14" spans="1:35" ht="15" customHeight="1" x14ac:dyDescent="0.25">
      <c r="A14" s="122"/>
      <c r="B14" s="7" t="s">
        <v>216</v>
      </c>
      <c r="C14" s="7"/>
      <c r="D14" s="7"/>
      <c r="E14" s="7"/>
      <c r="F14" s="7"/>
      <c r="G14" s="7"/>
      <c r="H14" s="7"/>
      <c r="I14" s="7"/>
      <c r="J14" s="7"/>
      <c r="K14" s="7"/>
      <c r="L14" s="7"/>
      <c r="M14" s="7"/>
      <c r="N14" s="7"/>
      <c r="O14" s="7"/>
      <c r="P14" s="7"/>
      <c r="Q14" s="364" t="s">
        <v>23</v>
      </c>
      <c r="R14" s="364" t="s">
        <v>23</v>
      </c>
      <c r="S14" s="364" t="s">
        <v>23</v>
      </c>
      <c r="T14" s="364" t="s">
        <v>23</v>
      </c>
      <c r="U14" s="365">
        <v>996309.26503328874</v>
      </c>
      <c r="V14" s="365">
        <v>11944.011622</v>
      </c>
      <c r="W14" s="365">
        <v>14527.151698</v>
      </c>
      <c r="X14" s="365" vm="414">
        <f>AD14</f>
        <v>11274.688862999999</v>
      </c>
      <c r="Y14" s="365"/>
      <c r="Z14" s="235"/>
      <c r="AA14" s="365" vm="367">
        <v>2737.9428699999999</v>
      </c>
      <c r="AB14" s="365" vm="394">
        <v>4725.9586650000001</v>
      </c>
      <c r="AC14" s="365" vm="348">
        <v>8779.9601340000008</v>
      </c>
      <c r="AD14" s="365" vm="414">
        <v>11274.688862999999</v>
      </c>
      <c r="AE14" s="465" vm="352">
        <v>1194.1183880000001</v>
      </c>
      <c r="AF14" s="465" vm="301">
        <v>2627.9247949999999</v>
      </c>
      <c r="AI14" s="235"/>
    </row>
    <row r="15" spans="1:35" ht="15" customHeight="1" x14ac:dyDescent="0.25">
      <c r="A15" s="122"/>
      <c r="B15" s="7" t="s">
        <v>217</v>
      </c>
      <c r="C15" s="7"/>
      <c r="D15" s="7"/>
      <c r="E15" s="7"/>
      <c r="F15" s="7"/>
      <c r="G15" s="7"/>
      <c r="H15" s="7"/>
      <c r="I15" s="7"/>
      <c r="J15" s="7"/>
      <c r="K15" s="7"/>
      <c r="L15" s="7"/>
      <c r="M15" s="7"/>
      <c r="N15" s="7"/>
      <c r="O15" s="7"/>
      <c r="P15" s="7"/>
      <c r="Q15" s="364" t="s">
        <v>23</v>
      </c>
      <c r="R15" s="364" t="s">
        <v>23</v>
      </c>
      <c r="S15" s="364" t="s">
        <v>23</v>
      </c>
      <c r="T15" s="364" t="s">
        <v>23</v>
      </c>
      <c r="U15" s="365">
        <v>21736.375339955441</v>
      </c>
      <c r="V15" s="365">
        <v>10252.102870999999</v>
      </c>
      <c r="W15" s="365">
        <v>13045.082797999999</v>
      </c>
      <c r="X15" s="365" vm="415">
        <f>AD15</f>
        <v>9963.7876620000006</v>
      </c>
      <c r="Y15" s="365"/>
      <c r="Z15" s="235"/>
      <c r="AA15" s="365" vm="370">
        <v>2360.7492200000002</v>
      </c>
      <c r="AB15" s="365" vm="395">
        <v>4175.1337190000004</v>
      </c>
      <c r="AC15" s="365" vm="60">
        <v>7819.4543400000002</v>
      </c>
      <c r="AD15" s="365" vm="415">
        <v>9963.7876620000006</v>
      </c>
      <c r="AE15" s="365" vm="315">
        <v>1138.2802879999999</v>
      </c>
      <c r="AF15" s="365" vm="280">
        <v>1818.954178</v>
      </c>
      <c r="AI15" s="235"/>
    </row>
    <row r="16" spans="1:35" ht="15" customHeight="1" x14ac:dyDescent="0.25">
      <c r="A16" s="122"/>
      <c r="B16" s="49" t="s">
        <v>218</v>
      </c>
      <c r="C16" s="49"/>
      <c r="D16" s="49"/>
      <c r="E16" s="49"/>
      <c r="F16" s="49"/>
      <c r="G16" s="49"/>
      <c r="H16" s="49"/>
      <c r="I16" s="49"/>
      <c r="J16" s="49"/>
      <c r="K16" s="49"/>
      <c r="L16" s="49"/>
      <c r="M16" s="49"/>
      <c r="N16" s="49"/>
      <c r="O16" s="49"/>
      <c r="P16" s="49"/>
      <c r="Q16" s="365"/>
      <c r="R16" s="365"/>
      <c r="S16" s="365"/>
      <c r="T16" s="365"/>
      <c r="U16" s="365"/>
      <c r="V16" s="365"/>
      <c r="W16" s="365"/>
      <c r="X16" s="365"/>
      <c r="Y16" s="365"/>
      <c r="Z16" s="235"/>
      <c r="AA16" s="365"/>
      <c r="AB16" s="365"/>
      <c r="AC16" s="365"/>
      <c r="AD16" s="365"/>
      <c r="AE16" s="365"/>
      <c r="AF16" s="365"/>
      <c r="AI16" s="235"/>
    </row>
    <row r="17" spans="1:35" ht="15" customHeight="1" x14ac:dyDescent="0.25">
      <c r="A17" s="122"/>
      <c r="B17" s="53" t="s">
        <v>219</v>
      </c>
      <c r="C17" s="53"/>
      <c r="D17" s="53"/>
      <c r="E17" s="53"/>
      <c r="F17" s="53"/>
      <c r="G17" s="53"/>
      <c r="H17" s="53"/>
      <c r="I17" s="53"/>
      <c r="J17" s="53"/>
      <c r="K17" s="53"/>
      <c r="L17" s="53"/>
      <c r="M17" s="53"/>
      <c r="N17" s="53"/>
      <c r="O17" s="53"/>
      <c r="P17" s="53"/>
      <c r="Q17" s="364" t="s">
        <v>23</v>
      </c>
      <c r="R17" s="364" t="s">
        <v>23</v>
      </c>
      <c r="S17" s="364" t="s">
        <v>23</v>
      </c>
      <c r="T17" s="364" t="s">
        <v>23</v>
      </c>
      <c r="U17" s="364" t="s">
        <v>23</v>
      </c>
      <c r="V17" s="365">
        <v>174593.531074</v>
      </c>
      <c r="W17" s="365">
        <v>244904.56630000001</v>
      </c>
      <c r="X17" s="364">
        <f>AD17</f>
        <v>383634.397</v>
      </c>
      <c r="Y17" s="364"/>
      <c r="Z17" s="235"/>
      <c r="AA17" s="365" vm="377">
        <v>69902.245500000005</v>
      </c>
      <c r="AB17" s="365" vm="36">
        <v>173228.04939999999</v>
      </c>
      <c r="AC17" s="365" vm="347">
        <v>255414.93040000001</v>
      </c>
      <c r="AD17" s="365">
        <v>383634.397</v>
      </c>
      <c r="AE17" s="365" vm="296">
        <v>60303.626400000001</v>
      </c>
      <c r="AF17" s="365" vm="281">
        <v>109693.19070000001</v>
      </c>
      <c r="AI17" s="235"/>
    </row>
    <row r="18" spans="1:35" ht="15" customHeight="1" x14ac:dyDescent="0.25">
      <c r="A18" s="122"/>
      <c r="B18" s="53" t="s">
        <v>220</v>
      </c>
      <c r="C18" s="53"/>
      <c r="D18" s="53"/>
      <c r="E18" s="53"/>
      <c r="F18" s="53"/>
      <c r="G18" s="53"/>
      <c r="H18" s="53"/>
      <c r="I18" s="53"/>
      <c r="J18" s="53"/>
      <c r="K18" s="53"/>
      <c r="L18" s="53"/>
      <c r="M18" s="53"/>
      <c r="N18" s="53"/>
      <c r="O18" s="53"/>
      <c r="P18" s="53"/>
      <c r="Q18" s="364" t="s">
        <v>23</v>
      </c>
      <c r="R18" s="364" t="s">
        <v>23</v>
      </c>
      <c r="S18" s="364" t="s">
        <v>23</v>
      </c>
      <c r="T18" s="364" t="s">
        <v>23</v>
      </c>
      <c r="U18" s="364" t="s">
        <v>23</v>
      </c>
      <c r="V18" s="365">
        <v>18774.490000000002</v>
      </c>
      <c r="W18" s="365">
        <v>28843.0933</v>
      </c>
      <c r="X18" s="364" vm="77">
        <f>AD18</f>
        <v>335156.65710000001</v>
      </c>
      <c r="Y18" s="364"/>
      <c r="Z18" s="235"/>
      <c r="AA18" s="365" vm="25">
        <v>2792</v>
      </c>
      <c r="AB18" s="465">
        <v>2792</v>
      </c>
      <c r="AC18" s="365" vm="340">
        <v>3331.11</v>
      </c>
      <c r="AD18" s="365" vm="77">
        <v>335156.65710000001</v>
      </c>
      <c r="AE18" s="365" vm="321">
        <v>3189.7757000000001</v>
      </c>
      <c r="AF18" s="365" vm="302">
        <v>1735.65</v>
      </c>
      <c r="AI18" s="235"/>
    </row>
    <row r="19" spans="1:35" s="191" customFormat="1" ht="15" customHeight="1" x14ac:dyDescent="0.25">
      <c r="A19" s="189"/>
      <c r="B19" s="190" t="s">
        <v>330</v>
      </c>
      <c r="C19" s="190"/>
      <c r="D19" s="190"/>
      <c r="E19" s="190"/>
      <c r="F19" s="190"/>
      <c r="G19" s="190"/>
      <c r="H19" s="190"/>
      <c r="I19" s="190"/>
      <c r="J19" s="190"/>
      <c r="K19" s="190"/>
      <c r="L19" s="190"/>
      <c r="M19" s="190"/>
      <c r="N19" s="190"/>
      <c r="O19" s="190"/>
      <c r="P19" s="190"/>
      <c r="Q19" s="423" t="s">
        <v>23</v>
      </c>
      <c r="R19" s="423" t="s">
        <v>23</v>
      </c>
      <c r="S19" s="423" t="s">
        <v>23</v>
      </c>
      <c r="T19" s="423" t="s">
        <v>23</v>
      </c>
      <c r="U19" s="385">
        <v>0.95923028417603262</v>
      </c>
      <c r="V19" s="424">
        <v>0.92183599999999999</v>
      </c>
      <c r="W19" s="424">
        <v>0.86858999999999997</v>
      </c>
      <c r="X19" s="385" vm="80">
        <f>AD19</f>
        <v>0.94581800000000005</v>
      </c>
      <c r="Y19" s="385"/>
      <c r="Z19" s="308"/>
      <c r="AA19" s="424" vm="371">
        <v>0.97817200000000004</v>
      </c>
      <c r="AB19" s="424" vm="37">
        <v>0.96850400000000003</v>
      </c>
      <c r="AC19" s="424" vm="335">
        <v>0.96125700000000003</v>
      </c>
      <c r="AD19" s="424" vm="80">
        <v>0.94581800000000005</v>
      </c>
      <c r="AE19" s="424" vm="353">
        <v>0.871645</v>
      </c>
      <c r="AF19" s="424" vm="303">
        <v>0.96135899999999996</v>
      </c>
      <c r="AI19" s="308"/>
    </row>
    <row r="20" spans="1:35" ht="15" customHeight="1" x14ac:dyDescent="0.25">
      <c r="A20" s="122"/>
      <c r="B20" s="52" t="s">
        <v>334</v>
      </c>
      <c r="C20" s="52"/>
      <c r="D20" s="52"/>
      <c r="E20" s="52"/>
      <c r="F20" s="52"/>
      <c r="G20" s="52"/>
      <c r="H20" s="52"/>
      <c r="I20" s="52"/>
      <c r="J20" s="52"/>
      <c r="K20" s="52"/>
      <c r="L20" s="52"/>
      <c r="M20" s="52"/>
      <c r="N20" s="52"/>
      <c r="O20" s="52"/>
      <c r="P20" s="52"/>
      <c r="Q20" s="365"/>
      <c r="R20" s="365"/>
      <c r="S20" s="365"/>
      <c r="T20" s="365"/>
      <c r="U20" s="365"/>
      <c r="V20" s="365"/>
      <c r="W20" s="365"/>
      <c r="X20" s="365"/>
      <c r="Y20" s="365"/>
      <c r="Z20" s="235"/>
      <c r="AA20" s="365"/>
      <c r="AB20" s="365"/>
      <c r="AC20" s="365"/>
      <c r="AD20" s="365"/>
      <c r="AE20" s="365"/>
      <c r="AF20" s="365"/>
      <c r="AI20" s="235"/>
    </row>
    <row r="21" spans="1:35" ht="15" customHeight="1" x14ac:dyDescent="0.25">
      <c r="A21" s="122"/>
      <c r="B21" s="53" t="s">
        <v>331</v>
      </c>
      <c r="C21" s="53"/>
      <c r="D21" s="53"/>
      <c r="E21" s="53"/>
      <c r="F21" s="53"/>
      <c r="G21" s="53"/>
      <c r="H21" s="53"/>
      <c r="I21" s="53"/>
      <c r="J21" s="53"/>
      <c r="K21" s="53"/>
      <c r="L21" s="53"/>
      <c r="M21" s="53"/>
      <c r="N21" s="53"/>
      <c r="O21" s="53"/>
      <c r="P21" s="53"/>
      <c r="Q21" s="365">
        <v>53.901000000000003</v>
      </c>
      <c r="R21" s="365">
        <v>179.18700000000001</v>
      </c>
      <c r="S21" s="365">
        <v>179.892</v>
      </c>
      <c r="T21" s="365">
        <v>68.986999999999995</v>
      </c>
      <c r="U21" s="365">
        <v>88.316999999999993</v>
      </c>
      <c r="V21" s="365">
        <v>66.990165996701393</v>
      </c>
      <c r="W21" s="365">
        <v>88.222969976973417</v>
      </c>
      <c r="X21" s="365">
        <f>AD21</f>
        <v>0</v>
      </c>
      <c r="Y21" s="365"/>
      <c r="Z21" s="365"/>
      <c r="AA21" s="365">
        <v>18.834524096940861</v>
      </c>
      <c r="AB21" s="365">
        <v>43.372298710959832</v>
      </c>
      <c r="AC21" s="365">
        <v>70.965359280613711</v>
      </c>
      <c r="AD21" s="365">
        <v>0</v>
      </c>
      <c r="AE21" s="365">
        <v>28.184832426523336</v>
      </c>
      <c r="AF21" s="365">
        <v>56.139184941390809</v>
      </c>
      <c r="AI21" s="235"/>
    </row>
    <row r="22" spans="1:35" ht="15" customHeight="1" x14ac:dyDescent="0.25">
      <c r="A22" s="122"/>
      <c r="B22" s="53" t="s">
        <v>332</v>
      </c>
      <c r="C22" s="53"/>
      <c r="D22" s="53"/>
      <c r="E22" s="53"/>
      <c r="F22" s="53"/>
      <c r="G22" s="53"/>
      <c r="H22" s="53"/>
      <c r="I22" s="53"/>
      <c r="J22" s="53"/>
      <c r="K22" s="53"/>
      <c r="L22" s="53"/>
      <c r="M22" s="53"/>
      <c r="N22" s="53"/>
      <c r="O22" s="53"/>
      <c r="P22" s="53"/>
      <c r="Q22" s="365">
        <v>50.719000000000001</v>
      </c>
      <c r="R22" s="365">
        <v>61.683</v>
      </c>
      <c r="S22" s="365">
        <v>57.000999999999998</v>
      </c>
      <c r="T22" s="365">
        <v>195.495</v>
      </c>
      <c r="U22" s="365">
        <v>265.88</v>
      </c>
      <c r="V22" s="365">
        <v>242.06899999999999</v>
      </c>
      <c r="W22" s="365">
        <v>334.21484082105491</v>
      </c>
      <c r="X22" s="365">
        <f>AD22</f>
        <v>105.48991152808892</v>
      </c>
      <c r="Y22" s="365"/>
      <c r="Z22" s="365"/>
      <c r="AA22" s="365">
        <v>211.78021966812224</v>
      </c>
      <c r="AB22" s="365">
        <v>387.7520149323488</v>
      </c>
      <c r="AC22" s="365">
        <v>632.14936147643198</v>
      </c>
      <c r="AD22" s="365">
        <v>105.48991152808892</v>
      </c>
      <c r="AE22" s="365">
        <v>113.26998328571575</v>
      </c>
      <c r="AF22" s="365">
        <v>276.34417537664257</v>
      </c>
      <c r="AI22" s="235"/>
    </row>
    <row r="23" spans="1:35" ht="15" customHeight="1" x14ac:dyDescent="0.25">
      <c r="A23" s="122"/>
      <c r="B23" s="54" t="s">
        <v>333</v>
      </c>
      <c r="C23" s="54"/>
      <c r="D23" s="54"/>
      <c r="E23" s="54"/>
      <c r="F23" s="54"/>
      <c r="G23" s="54"/>
      <c r="H23" s="54"/>
      <c r="I23" s="54"/>
      <c r="J23" s="54"/>
      <c r="K23" s="54"/>
      <c r="L23" s="54"/>
      <c r="M23" s="54"/>
      <c r="N23" s="54"/>
      <c r="O23" s="54"/>
      <c r="P23" s="54"/>
      <c r="Q23" s="365">
        <v>34.555</v>
      </c>
      <c r="R23" s="365">
        <v>29.297000000000001</v>
      </c>
      <c r="S23" s="365">
        <v>18.847999999999999</v>
      </c>
      <c r="T23" s="365">
        <v>3.3889999999999998</v>
      </c>
      <c r="U23" s="365">
        <v>4</v>
      </c>
      <c r="V23" s="365">
        <v>11</v>
      </c>
      <c r="W23" s="365">
        <v>25.249680000000001</v>
      </c>
      <c r="X23" s="365">
        <f>AD23</f>
        <v>1006.0551440999524</v>
      </c>
      <c r="Y23" s="365"/>
      <c r="Z23" s="266"/>
      <c r="AA23" s="365">
        <v>1</v>
      </c>
      <c r="AB23" s="365">
        <v>38.343820000000001</v>
      </c>
      <c r="AC23" s="365">
        <v>39.446330000000003</v>
      </c>
      <c r="AD23" s="365">
        <v>1006.0551440999524</v>
      </c>
      <c r="AE23" s="365" vm="316">
        <v>0.06</v>
      </c>
      <c r="AF23" s="524">
        <v>1.06</v>
      </c>
      <c r="AI23" s="235"/>
    </row>
    <row r="24" spans="1:35" ht="15" customHeight="1" x14ac:dyDescent="0.25">
      <c r="A24" s="122"/>
      <c r="B24" s="42"/>
      <c r="C24" s="42"/>
      <c r="D24" s="42"/>
      <c r="E24" s="42"/>
      <c r="F24" s="42"/>
      <c r="G24" s="42"/>
      <c r="H24" s="42"/>
      <c r="I24" s="42"/>
      <c r="J24" s="42"/>
      <c r="K24" s="42"/>
      <c r="L24" s="42"/>
      <c r="M24" s="42"/>
      <c r="N24" s="42"/>
      <c r="O24" s="42"/>
      <c r="P24" s="42"/>
      <c r="Q24" s="235"/>
      <c r="R24" s="235"/>
      <c r="S24" s="235"/>
      <c r="T24" s="235"/>
      <c r="U24" s="235"/>
      <c r="V24" s="235"/>
      <c r="W24" s="235"/>
      <c r="X24" s="235">
        <f t="shared" ref="X24:X41" si="0">AH24</f>
        <v>0</v>
      </c>
      <c r="Y24" s="235"/>
      <c r="Z24" s="235"/>
      <c r="AA24" s="235"/>
      <c r="AB24" s="235"/>
      <c r="AC24" s="235"/>
      <c r="AE24" s="235"/>
      <c r="AF24" s="235"/>
      <c r="AG24" s="235"/>
      <c r="AH24" s="235"/>
      <c r="AI24" s="235"/>
    </row>
    <row r="25" spans="1:35" ht="15" customHeight="1" x14ac:dyDescent="0.25">
      <c r="A25" s="122"/>
      <c r="B25" s="178" t="s">
        <v>221</v>
      </c>
      <c r="C25" s="178"/>
      <c r="D25" s="178"/>
      <c r="E25" s="178"/>
      <c r="F25" s="178"/>
      <c r="G25" s="178"/>
      <c r="H25" s="178"/>
      <c r="I25" s="178"/>
      <c r="J25" s="178"/>
      <c r="K25" s="178"/>
      <c r="L25" s="178"/>
      <c r="M25" s="178"/>
      <c r="N25" s="178"/>
      <c r="O25" s="178"/>
      <c r="P25" s="178"/>
      <c r="Q25" s="240">
        <v>2015</v>
      </c>
      <c r="R25" s="240">
        <v>2016</v>
      </c>
      <c r="S25" s="240">
        <v>2017</v>
      </c>
      <c r="T25" s="240">
        <v>2018</v>
      </c>
      <c r="U25" s="240">
        <v>2019</v>
      </c>
      <c r="V25" s="240">
        <v>2020</v>
      </c>
      <c r="W25" s="240">
        <v>2021</v>
      </c>
      <c r="X25" s="241">
        <v>2022</v>
      </c>
      <c r="Y25" s="242">
        <v>2023</v>
      </c>
      <c r="Z25" s="235"/>
      <c r="AA25" s="419" t="s">
        <v>283</v>
      </c>
      <c r="AB25" s="419" t="s">
        <v>284</v>
      </c>
      <c r="AC25" s="419" t="s">
        <v>285</v>
      </c>
      <c r="AD25" s="419">
        <v>2022</v>
      </c>
      <c r="AE25" s="420" t="s">
        <v>313</v>
      </c>
      <c r="AF25" s="420" t="s">
        <v>314</v>
      </c>
      <c r="AG25" s="421" t="s">
        <v>315</v>
      </c>
      <c r="AH25" s="422">
        <v>2023</v>
      </c>
      <c r="AI25" s="235"/>
    </row>
    <row r="26" spans="1:35" ht="15" customHeight="1" x14ac:dyDescent="0.25">
      <c r="A26" s="122"/>
      <c r="B26" s="52" t="s">
        <v>222</v>
      </c>
      <c r="C26" s="52"/>
      <c r="D26" s="52"/>
      <c r="E26" s="52"/>
      <c r="F26" s="52"/>
      <c r="G26" s="52"/>
      <c r="H26" s="52"/>
      <c r="I26" s="52"/>
      <c r="J26" s="52"/>
      <c r="K26" s="52"/>
      <c r="L26" s="52"/>
      <c r="M26" s="52"/>
      <c r="N26" s="52"/>
      <c r="O26" s="52"/>
      <c r="P26" s="52"/>
      <c r="Q26" s="235"/>
      <c r="R26" s="235"/>
      <c r="S26" s="235"/>
      <c r="T26" s="235"/>
      <c r="U26" s="235"/>
      <c r="V26" s="235"/>
      <c r="W26" s="235"/>
      <c r="X26" s="235"/>
      <c r="Y26" s="235"/>
      <c r="Z26" s="235"/>
      <c r="AA26" s="235"/>
      <c r="AB26" s="235"/>
      <c r="AC26" s="235"/>
      <c r="AD26" s="235"/>
      <c r="AI26" s="235"/>
    </row>
    <row r="27" spans="1:35" ht="15" customHeight="1" x14ac:dyDescent="0.25">
      <c r="A27" s="122"/>
      <c r="B27" s="53" t="s">
        <v>223</v>
      </c>
      <c r="C27" s="53"/>
      <c r="D27" s="53"/>
      <c r="E27" s="53"/>
      <c r="F27" s="53"/>
      <c r="G27" s="53"/>
      <c r="H27" s="53"/>
      <c r="I27" s="53"/>
      <c r="J27" s="53"/>
      <c r="K27" s="53"/>
      <c r="L27" s="53"/>
      <c r="M27" s="53"/>
      <c r="N27" s="53"/>
      <c r="O27" s="53"/>
      <c r="P27" s="53"/>
      <c r="Q27" s="364" t="s">
        <v>23</v>
      </c>
      <c r="R27" s="364" t="s">
        <v>23</v>
      </c>
      <c r="S27" s="364" t="s">
        <v>23</v>
      </c>
      <c r="T27" s="322">
        <v>7.5135135135135131E-2</v>
      </c>
      <c r="U27" s="322">
        <v>0.09</v>
      </c>
      <c r="V27" s="322">
        <v>0.11</v>
      </c>
      <c r="W27" s="322">
        <v>0.13200000000000001</v>
      </c>
      <c r="X27" s="322" vm="406">
        <f>AD27</f>
        <v>0.14559800000000001</v>
      </c>
      <c r="Y27" s="322"/>
      <c r="Z27" s="235"/>
      <c r="AA27" s="322" vm="22">
        <v>0.12</v>
      </c>
      <c r="AB27" s="322" vm="397">
        <v>0.13</v>
      </c>
      <c r="AC27" s="322" vm="62">
        <v>0.15</v>
      </c>
      <c r="AD27" s="322" vm="406">
        <v>0.14559800000000001</v>
      </c>
      <c r="AE27" s="322" vm="129">
        <v>0.14559800000000001</v>
      </c>
      <c r="AF27" s="322" vm="289">
        <v>0.25979999999999998</v>
      </c>
      <c r="AI27" s="235"/>
    </row>
    <row r="28" spans="1:35" ht="15" customHeight="1" x14ac:dyDescent="0.25">
      <c r="A28" s="122"/>
      <c r="B28" s="54" t="s">
        <v>224</v>
      </c>
      <c r="C28" s="54"/>
      <c r="D28" s="54"/>
      <c r="E28" s="54"/>
      <c r="F28" s="54"/>
      <c r="G28" s="54"/>
      <c r="H28" s="54"/>
      <c r="I28" s="54"/>
      <c r="J28" s="54"/>
      <c r="K28" s="54"/>
      <c r="L28" s="54"/>
      <c r="M28" s="54"/>
      <c r="N28" s="54"/>
      <c r="O28" s="54"/>
      <c r="P28" s="54"/>
      <c r="Q28" s="364" t="s">
        <v>23</v>
      </c>
      <c r="R28" s="364" t="s">
        <v>23</v>
      </c>
      <c r="S28" s="364" t="s">
        <v>23</v>
      </c>
      <c r="T28" s="365">
        <v>385</v>
      </c>
      <c r="U28" s="365">
        <v>772</v>
      </c>
      <c r="V28" s="365">
        <v>1811</v>
      </c>
      <c r="W28" s="365">
        <v>3804</v>
      </c>
      <c r="X28" s="365" vm="407">
        <f>AD28</f>
        <v>6010</v>
      </c>
      <c r="Y28" s="365"/>
      <c r="Z28" s="235"/>
      <c r="AA28" s="365" vm="28">
        <v>38700</v>
      </c>
      <c r="AB28" s="365" vm="397">
        <v>4107</v>
      </c>
      <c r="AC28" s="365" vm="62">
        <v>4272</v>
      </c>
      <c r="AD28" s="365" vm="407">
        <v>6010</v>
      </c>
      <c r="AE28" s="365" vm="316">
        <v>6154</v>
      </c>
      <c r="AF28" s="365" vm="281">
        <v>6440</v>
      </c>
      <c r="AI28" s="235"/>
    </row>
    <row r="29" spans="1:35" ht="15" customHeight="1" x14ac:dyDescent="0.25">
      <c r="A29" s="122"/>
      <c r="B29" s="54" t="s">
        <v>335</v>
      </c>
      <c r="C29" s="54"/>
      <c r="D29" s="54"/>
      <c r="E29" s="54"/>
      <c r="F29" s="54"/>
      <c r="G29" s="54"/>
      <c r="H29" s="54"/>
      <c r="I29" s="54"/>
      <c r="J29" s="54"/>
      <c r="K29" s="54"/>
      <c r="L29" s="54"/>
      <c r="M29" s="54"/>
      <c r="N29" s="54"/>
      <c r="O29" s="54"/>
      <c r="P29" s="54"/>
      <c r="Q29" s="364" t="s">
        <v>23</v>
      </c>
      <c r="R29" s="364" t="s">
        <v>23</v>
      </c>
      <c r="S29" s="364" t="s">
        <v>23</v>
      </c>
      <c r="T29" s="365">
        <v>5546</v>
      </c>
      <c r="U29" s="365">
        <v>10100</v>
      </c>
      <c r="V29" s="365">
        <v>18747</v>
      </c>
      <c r="W29" s="365">
        <v>43500</v>
      </c>
      <c r="X29" s="365" vm="411">
        <f>AD29</f>
        <v>76455</v>
      </c>
      <c r="Y29" s="365"/>
      <c r="Z29" s="235"/>
      <c r="AA29" s="365">
        <v>0</v>
      </c>
      <c r="AB29" s="365">
        <v>51121</v>
      </c>
      <c r="AC29" s="365" vm="345">
        <v>60700</v>
      </c>
      <c r="AD29" s="365" vm="411">
        <v>76455</v>
      </c>
      <c r="AE29" s="365" vm="314">
        <v>84167</v>
      </c>
      <c r="AF29" s="365" vm="282">
        <v>88396</v>
      </c>
      <c r="AI29" s="235"/>
    </row>
    <row r="30" spans="1:35" ht="15" customHeight="1" x14ac:dyDescent="0.25">
      <c r="A30" s="122"/>
      <c r="B30" s="52" t="s">
        <v>225</v>
      </c>
      <c r="C30" s="52"/>
      <c r="D30" s="52"/>
      <c r="E30" s="52"/>
      <c r="F30" s="52"/>
      <c r="G30" s="52"/>
      <c r="H30" s="52"/>
      <c r="I30" s="52"/>
      <c r="J30" s="52"/>
      <c r="K30" s="52"/>
      <c r="L30" s="52"/>
      <c r="M30" s="52"/>
      <c r="N30" s="52"/>
      <c r="O30" s="52"/>
      <c r="P30" s="52"/>
      <c r="Q30" s="235"/>
      <c r="R30" s="235"/>
      <c r="S30" s="235"/>
      <c r="T30" s="235"/>
      <c r="U30" s="235"/>
      <c r="V30" s="235"/>
      <c r="W30" s="235"/>
      <c r="X30" s="235"/>
      <c r="Y30" s="235"/>
      <c r="Z30" s="235"/>
      <c r="AA30" s="235"/>
      <c r="AB30" s="235"/>
      <c r="AC30" s="235"/>
      <c r="AD30" s="235"/>
      <c r="AE30" s="235"/>
      <c r="AF30" s="235"/>
      <c r="AI30" s="235"/>
    </row>
    <row r="31" spans="1:35" ht="15" customHeight="1" x14ac:dyDescent="0.25">
      <c r="A31" s="122"/>
      <c r="B31" s="54" t="s">
        <v>289</v>
      </c>
      <c r="C31" s="52"/>
      <c r="D31" s="52"/>
      <c r="E31" s="52"/>
      <c r="F31" s="52"/>
      <c r="G31" s="52"/>
      <c r="H31" s="52"/>
      <c r="I31" s="52"/>
      <c r="J31" s="52"/>
      <c r="K31" s="52"/>
      <c r="L31" s="52"/>
      <c r="M31" s="52"/>
      <c r="N31" s="52"/>
      <c r="O31" s="52"/>
      <c r="P31" s="52"/>
      <c r="Q31" s="447" t="s">
        <v>23</v>
      </c>
      <c r="R31" s="447" t="s">
        <v>23</v>
      </c>
      <c r="S31" s="447" t="s">
        <v>23</v>
      </c>
      <c r="T31" s="447" t="s">
        <v>23</v>
      </c>
      <c r="U31" s="447" t="s">
        <v>23</v>
      </c>
      <c r="V31" s="247">
        <v>4.5770520000000001</v>
      </c>
      <c r="W31" s="247">
        <f>P31</f>
        <v>0</v>
      </c>
      <c r="X31" s="247">
        <f>AD31</f>
        <v>5.967085</v>
      </c>
      <c r="Y31" s="247"/>
      <c r="Z31" s="247"/>
      <c r="AA31" s="247">
        <v>5.5330539999999999</v>
      </c>
      <c r="AB31" s="247">
        <v>5.6819439999999997</v>
      </c>
      <c r="AC31" s="247">
        <v>5.8035540000000001</v>
      </c>
      <c r="AD31" s="247">
        <v>5.967085</v>
      </c>
      <c r="AE31" s="247">
        <v>6.2303249999999997</v>
      </c>
      <c r="AF31" s="247">
        <v>6.4889419999999998</v>
      </c>
      <c r="AI31" s="235"/>
    </row>
    <row r="32" spans="1:35" ht="15" customHeight="1" x14ac:dyDescent="0.25">
      <c r="A32" s="122"/>
      <c r="B32" s="54" t="s">
        <v>290</v>
      </c>
      <c r="C32" s="52"/>
      <c r="D32" s="52"/>
      <c r="E32" s="52"/>
      <c r="F32" s="52"/>
      <c r="G32" s="52"/>
      <c r="H32" s="52"/>
      <c r="I32" s="52"/>
      <c r="J32" s="52"/>
      <c r="K32" s="52"/>
      <c r="L32" s="52"/>
      <c r="M32" s="52"/>
      <c r="N32" s="52"/>
      <c r="O32" s="52"/>
      <c r="P32" s="52"/>
      <c r="Q32" s="447" t="s">
        <v>23</v>
      </c>
      <c r="R32" s="447" t="s">
        <v>23</v>
      </c>
      <c r="S32" s="447" t="s">
        <v>23</v>
      </c>
      <c r="T32" s="447" t="s">
        <v>23</v>
      </c>
      <c r="U32" s="447" t="s">
        <v>23</v>
      </c>
      <c r="V32" s="247">
        <v>0.16736599999999999</v>
      </c>
      <c r="W32" s="247">
        <f>P32</f>
        <v>0</v>
      </c>
      <c r="X32" s="247">
        <f>AD32</f>
        <v>4.5939399999999999</v>
      </c>
      <c r="Y32" s="247"/>
      <c r="Z32" s="247"/>
      <c r="AA32" s="247">
        <v>0.35777799999999998</v>
      </c>
      <c r="AB32" s="247">
        <v>0.39163700000000001</v>
      </c>
      <c r="AC32" s="247">
        <v>0.43203900000000001</v>
      </c>
      <c r="AD32" s="247">
        <v>4.5939399999999999</v>
      </c>
      <c r="AE32" s="247">
        <v>0.48687900000000001</v>
      </c>
      <c r="AF32" s="247">
        <v>0.515069</v>
      </c>
      <c r="AI32" s="235"/>
    </row>
    <row r="33" spans="1:35" ht="15" customHeight="1" x14ac:dyDescent="0.25">
      <c r="A33" s="122"/>
      <c r="B33" s="53" t="s">
        <v>226</v>
      </c>
      <c r="C33" s="53"/>
      <c r="D33" s="53"/>
      <c r="E33" s="53"/>
      <c r="F33" s="53"/>
      <c r="G33" s="53"/>
      <c r="H33" s="53"/>
      <c r="I33" s="53"/>
      <c r="J33" s="53"/>
      <c r="K33" s="53"/>
      <c r="L33" s="53"/>
      <c r="M33" s="53"/>
      <c r="N33" s="53"/>
      <c r="O33" s="53"/>
      <c r="P33" s="53"/>
      <c r="Q33" s="364" t="s">
        <v>23</v>
      </c>
      <c r="R33" s="364" t="s">
        <v>23</v>
      </c>
      <c r="S33" s="364" t="s">
        <v>23</v>
      </c>
      <c r="T33" s="321">
        <v>9.4446778215543509E-2</v>
      </c>
      <c r="U33" s="322">
        <v>7.3784785874340827E-2</v>
      </c>
      <c r="V33" s="322">
        <v>8.5256999999999999E-2</v>
      </c>
      <c r="W33" s="322">
        <v>8.5754999999999998E-2</v>
      </c>
      <c r="X33" s="322" vm="412">
        <f>AD33</f>
        <v>9.8583000000000004E-2</v>
      </c>
      <c r="Y33" s="322"/>
      <c r="Z33" s="235"/>
      <c r="AA33" s="322">
        <v>104.21942865529799</v>
      </c>
      <c r="AB33" s="322" vm="391">
        <v>8.9259000000000005E-2</v>
      </c>
      <c r="AC33" s="322" vm="63">
        <v>7.8305E-2</v>
      </c>
      <c r="AD33" s="322" vm="412">
        <v>9.8583000000000004E-2</v>
      </c>
      <c r="AE33" s="526" vm="327">
        <v>8.3243999999999999E-2</v>
      </c>
      <c r="AF33" s="322" vm="304">
        <v>0.12887199999999999</v>
      </c>
      <c r="AI33" s="235"/>
    </row>
    <row r="34" spans="1:35" ht="15" customHeight="1" x14ac:dyDescent="0.25">
      <c r="A34" s="122"/>
      <c r="B34" s="53" t="s">
        <v>336</v>
      </c>
      <c r="C34" s="53"/>
      <c r="D34" s="53"/>
      <c r="E34" s="53"/>
      <c r="F34" s="53"/>
      <c r="G34" s="53"/>
      <c r="H34" s="53"/>
      <c r="I34" s="53"/>
      <c r="J34" s="53"/>
      <c r="K34" s="53"/>
      <c r="L34" s="53"/>
      <c r="M34" s="53"/>
      <c r="N34" s="53"/>
      <c r="O34" s="53"/>
      <c r="P34" s="53"/>
      <c r="Q34" s="364" t="s">
        <v>23</v>
      </c>
      <c r="R34" s="364" t="s">
        <v>23</v>
      </c>
      <c r="S34" s="364" t="s">
        <v>23</v>
      </c>
      <c r="T34" s="364">
        <v>151468</v>
      </c>
      <c r="U34" s="365">
        <v>158376</v>
      </c>
      <c r="V34" s="365">
        <v>244573</v>
      </c>
      <c r="W34" s="365">
        <v>261415.29495421299</v>
      </c>
      <c r="X34" s="365">
        <f>AD34</f>
        <v>491013.16745293903</v>
      </c>
      <c r="Y34" s="365"/>
      <c r="Z34" s="235"/>
      <c r="AA34" s="465">
        <v>104219.42865529799</v>
      </c>
      <c r="AB34" s="465">
        <v>212453</v>
      </c>
      <c r="AC34" s="365">
        <v>642755.34822429111</v>
      </c>
      <c r="AD34" s="365">
        <v>491013.16745293903</v>
      </c>
      <c r="AE34" s="365">
        <v>120684.121224442</v>
      </c>
      <c r="AF34" s="365">
        <v>245198.55616539202</v>
      </c>
      <c r="AI34" s="235"/>
    </row>
    <row r="35" spans="1:35" ht="15" customHeight="1" x14ac:dyDescent="0.25">
      <c r="A35" s="122"/>
      <c r="B35" s="123" t="s">
        <v>227</v>
      </c>
      <c r="C35" s="123"/>
      <c r="D35" s="123"/>
      <c r="E35" s="123"/>
      <c r="F35" s="123"/>
      <c r="G35" s="123"/>
      <c r="H35" s="123"/>
      <c r="I35" s="123"/>
      <c r="J35" s="123"/>
      <c r="K35" s="123"/>
      <c r="L35" s="123"/>
      <c r="M35" s="123"/>
      <c r="N35" s="123"/>
      <c r="O35" s="123"/>
      <c r="P35" s="123"/>
      <c r="Q35" s="235"/>
      <c r="R35" s="235"/>
      <c r="S35" s="235"/>
      <c r="T35" s="235"/>
      <c r="U35" s="235"/>
      <c r="V35" s="235"/>
      <c r="W35" s="235"/>
      <c r="X35" s="235"/>
      <c r="Y35" s="235"/>
      <c r="Z35" s="235"/>
      <c r="AA35" s="235"/>
      <c r="AB35" s="235"/>
      <c r="AC35" s="235"/>
      <c r="AD35" s="235"/>
      <c r="AE35" s="235"/>
      <c r="AF35" s="235"/>
      <c r="AI35" s="235"/>
    </row>
    <row r="36" spans="1:35" ht="15" customHeight="1" x14ac:dyDescent="0.25">
      <c r="A36" s="122"/>
      <c r="B36" s="124" t="s">
        <v>228</v>
      </c>
      <c r="C36" s="124"/>
      <c r="D36" s="124"/>
      <c r="E36" s="124"/>
      <c r="F36" s="124"/>
      <c r="G36" s="124"/>
      <c r="H36" s="124"/>
      <c r="I36" s="124"/>
      <c r="J36" s="124"/>
      <c r="K36" s="124"/>
      <c r="L36" s="124"/>
      <c r="M36" s="124"/>
      <c r="N36" s="124"/>
      <c r="O36" s="124"/>
      <c r="P36" s="124"/>
      <c r="Q36" s="364" t="s">
        <v>23</v>
      </c>
      <c r="R36" s="364" t="s">
        <v>23</v>
      </c>
      <c r="S36" s="364" t="s">
        <v>23</v>
      </c>
      <c r="T36" s="321">
        <v>0.66201820304827741</v>
      </c>
      <c r="U36" s="322">
        <v>0.61572468390956059</v>
      </c>
      <c r="V36" s="322">
        <v>0.66150593839381533</v>
      </c>
      <c r="W36" s="322">
        <v>0.61610956610697654</v>
      </c>
      <c r="X36" s="322">
        <f>AD36</f>
        <v>0</v>
      </c>
      <c r="Y36" s="322"/>
      <c r="Z36" s="235"/>
      <c r="AA36" s="322">
        <v>0.57102230495516837</v>
      </c>
      <c r="AB36" s="322">
        <v>0.52625920495879841</v>
      </c>
      <c r="AC36" s="322">
        <v>0.53015733305090118</v>
      </c>
      <c r="AD36" s="322">
        <v>0</v>
      </c>
      <c r="AE36" s="526">
        <v>0.56726400660980081</v>
      </c>
      <c r="AF36" s="322">
        <v>0.3072449959530909</v>
      </c>
      <c r="AI36" s="235"/>
    </row>
    <row r="37" spans="1:35" ht="15" customHeight="1" x14ac:dyDescent="0.25">
      <c r="A37" s="122"/>
      <c r="B37" s="54" t="s">
        <v>229</v>
      </c>
      <c r="C37" s="54"/>
      <c r="D37" s="54"/>
      <c r="E37" s="54"/>
      <c r="F37" s="54"/>
      <c r="G37" s="54"/>
      <c r="H37" s="54"/>
      <c r="I37" s="54"/>
      <c r="J37" s="54"/>
      <c r="K37" s="54"/>
      <c r="L37" s="54"/>
      <c r="M37" s="54"/>
      <c r="N37" s="54"/>
      <c r="O37" s="54"/>
      <c r="P37" s="54"/>
      <c r="Q37" s="364" t="s">
        <v>23</v>
      </c>
      <c r="R37" s="364" t="s">
        <v>23</v>
      </c>
      <c r="S37" s="364" t="s">
        <v>23</v>
      </c>
      <c r="T37" s="321">
        <v>0.66486325738533159</v>
      </c>
      <c r="U37" s="322">
        <v>0.51699561105421721</v>
      </c>
      <c r="V37" s="322">
        <v>0.73419132847933322</v>
      </c>
      <c r="W37" s="322">
        <v>0.73271234730449708</v>
      </c>
      <c r="X37" s="322">
        <f>AD37</f>
        <v>0.55876257776171878</v>
      </c>
      <c r="Y37" s="322"/>
      <c r="Z37" s="235"/>
      <c r="AA37" s="322">
        <v>0.79815801842698919</v>
      </c>
      <c r="AB37" s="322">
        <v>0.75983540098496571</v>
      </c>
      <c r="AC37" s="322">
        <v>0.77319254304581164</v>
      </c>
      <c r="AD37" s="322">
        <v>0.55876257776171878</v>
      </c>
      <c r="AE37" s="322" vm="317">
        <v>0.66766300000000001</v>
      </c>
      <c r="AF37" s="322">
        <v>0.78974696696541047</v>
      </c>
      <c r="AI37" s="235"/>
    </row>
    <row r="38" spans="1:35" ht="15" customHeight="1" x14ac:dyDescent="0.25">
      <c r="A38" s="122"/>
      <c r="B38" s="54" t="s">
        <v>230</v>
      </c>
      <c r="C38" s="54"/>
      <c r="D38" s="54"/>
      <c r="E38" s="54"/>
      <c r="F38" s="54"/>
      <c r="G38" s="54"/>
      <c r="H38" s="54"/>
      <c r="I38" s="54"/>
      <c r="J38" s="54"/>
      <c r="K38" s="54"/>
      <c r="L38" s="54"/>
      <c r="M38" s="54"/>
      <c r="N38" s="54"/>
      <c r="O38" s="54"/>
      <c r="P38" s="54"/>
      <c r="Q38" s="364" t="s">
        <v>23</v>
      </c>
      <c r="R38" s="364" t="s">
        <v>23</v>
      </c>
      <c r="S38" s="364" t="s">
        <v>23</v>
      </c>
      <c r="T38" s="321" t="s">
        <v>23</v>
      </c>
      <c r="U38" s="525">
        <v>8.2383935681110465E-2</v>
      </c>
      <c r="V38" s="525">
        <v>5.9465162535716674E-2</v>
      </c>
      <c r="W38" s="525">
        <v>6.7196607650977624E-2</v>
      </c>
      <c r="X38" s="525">
        <f>AD38</f>
        <v>0.76316048359623634</v>
      </c>
      <c r="Y38" s="322"/>
      <c r="Z38" s="235"/>
      <c r="AA38" s="525">
        <v>6.7196607650977624E-2</v>
      </c>
      <c r="AB38" s="525">
        <v>6.7196607650977624E-2</v>
      </c>
      <c r="AC38" s="525">
        <v>6.7196607650977624E-2</v>
      </c>
      <c r="AD38" s="525">
        <v>0.76316048359623634</v>
      </c>
      <c r="AE38" s="527">
        <v>4.7119325815450461E-2</v>
      </c>
      <c r="AF38" s="525">
        <v>4.4944177733669044E-2</v>
      </c>
      <c r="AI38" s="235"/>
    </row>
    <row r="39" spans="1:35" ht="15" customHeight="1" x14ac:dyDescent="0.25">
      <c r="A39" s="122"/>
      <c r="B39" s="54"/>
      <c r="C39" s="54"/>
      <c r="D39" s="54"/>
      <c r="E39" s="54"/>
      <c r="F39" s="54"/>
      <c r="G39" s="54"/>
      <c r="H39" s="54"/>
      <c r="I39" s="54"/>
      <c r="J39" s="54"/>
      <c r="K39" s="54"/>
      <c r="L39" s="54"/>
      <c r="M39" s="54"/>
      <c r="N39" s="54"/>
      <c r="O39" s="54"/>
      <c r="P39" s="54"/>
      <c r="Q39" s="235"/>
      <c r="R39" s="235"/>
      <c r="S39" s="235"/>
      <c r="T39" s="235"/>
      <c r="U39" s="235"/>
      <c r="V39" s="322"/>
      <c r="W39" s="235"/>
      <c r="X39" s="235"/>
      <c r="Y39" s="235"/>
      <c r="Z39" s="235"/>
      <c r="AA39" s="322"/>
      <c r="AB39" s="322"/>
      <c r="AC39" s="322"/>
      <c r="AE39" s="322"/>
      <c r="AF39" s="322"/>
      <c r="AG39" s="322"/>
      <c r="AH39" s="322"/>
      <c r="AI39" s="235"/>
    </row>
    <row r="40" spans="1:35" ht="15" customHeight="1" x14ac:dyDescent="0.25">
      <c r="A40" s="122"/>
      <c r="B40" s="178" t="s">
        <v>231</v>
      </c>
      <c r="C40" s="178"/>
      <c r="D40" s="178"/>
      <c r="E40" s="178"/>
      <c r="F40" s="178"/>
      <c r="G40" s="178"/>
      <c r="H40" s="178"/>
      <c r="I40" s="178"/>
      <c r="J40" s="178"/>
      <c r="K40" s="178"/>
      <c r="L40" s="178"/>
      <c r="M40" s="178"/>
      <c r="N40" s="178"/>
      <c r="O40" s="178"/>
      <c r="P40" s="178"/>
      <c r="Q40" s="240">
        <v>2015</v>
      </c>
      <c r="R40" s="240">
        <v>2016</v>
      </c>
      <c r="S40" s="240">
        <v>2017</v>
      </c>
      <c r="T40" s="240">
        <v>2018</v>
      </c>
      <c r="U40" s="240">
        <v>2019</v>
      </c>
      <c r="V40" s="240">
        <v>2020</v>
      </c>
      <c r="W40" s="240">
        <v>2021</v>
      </c>
      <c r="X40" s="241">
        <v>2022</v>
      </c>
      <c r="Y40" s="242">
        <v>2023</v>
      </c>
      <c r="Z40" s="235"/>
      <c r="AA40" s="419" t="s">
        <v>283</v>
      </c>
      <c r="AB40" s="419" t="s">
        <v>284</v>
      </c>
      <c r="AC40" s="419" t="s">
        <v>285</v>
      </c>
      <c r="AD40" s="419">
        <v>2022</v>
      </c>
      <c r="AE40" s="420" t="s">
        <v>313</v>
      </c>
      <c r="AF40" s="420" t="s">
        <v>314</v>
      </c>
      <c r="AG40" s="421" t="s">
        <v>315</v>
      </c>
      <c r="AH40" s="422">
        <v>2023</v>
      </c>
      <c r="AI40" s="235"/>
    </row>
    <row r="41" spans="1:35" ht="15" customHeight="1" x14ac:dyDescent="0.25">
      <c r="A41" s="122"/>
      <c r="B41" s="49" t="s">
        <v>232</v>
      </c>
      <c r="C41" s="49"/>
      <c r="D41" s="49"/>
      <c r="E41" s="49"/>
      <c r="F41" s="49"/>
      <c r="G41" s="49"/>
      <c r="H41" s="49"/>
      <c r="I41" s="49"/>
      <c r="J41" s="49"/>
      <c r="K41" s="49"/>
      <c r="L41" s="49"/>
      <c r="M41" s="49"/>
      <c r="N41" s="49"/>
      <c r="O41" s="49"/>
      <c r="P41" s="49"/>
      <c r="Q41" s="383"/>
      <c r="R41" s="383"/>
      <c r="S41" s="383"/>
      <c r="T41" s="383"/>
      <c r="U41" s="383"/>
      <c r="V41" s="383"/>
      <c r="W41" s="383"/>
      <c r="X41" s="383">
        <f t="shared" si="0"/>
        <v>0</v>
      </c>
      <c r="Y41" s="383"/>
      <c r="Z41" s="235"/>
      <c r="AA41" s="383"/>
      <c r="AB41" s="383"/>
      <c r="AC41" s="383"/>
      <c r="AE41" s="384"/>
      <c r="AF41" s="384"/>
      <c r="AG41" s="384"/>
      <c r="AH41" s="384"/>
      <c r="AI41" s="235"/>
    </row>
    <row r="42" spans="1:35" ht="15" customHeight="1" x14ac:dyDescent="0.25">
      <c r="A42" s="122"/>
      <c r="B42" s="124" t="s">
        <v>233</v>
      </c>
      <c r="C42" s="124"/>
      <c r="D42" s="124"/>
      <c r="E42" s="124"/>
      <c r="F42" s="124"/>
      <c r="G42" s="124"/>
      <c r="H42" s="124"/>
      <c r="I42" s="124"/>
      <c r="J42" s="124"/>
      <c r="K42" s="124"/>
      <c r="L42" s="124"/>
      <c r="M42" s="124"/>
      <c r="N42" s="124"/>
      <c r="O42" s="124"/>
      <c r="P42" s="124"/>
      <c r="Q42" s="323">
        <v>12084</v>
      </c>
      <c r="R42" s="323">
        <v>11992</v>
      </c>
      <c r="S42" s="323">
        <v>11657</v>
      </c>
      <c r="T42" s="323">
        <v>11631</v>
      </c>
      <c r="U42" s="323">
        <v>11660</v>
      </c>
      <c r="V42" s="323">
        <v>12180</v>
      </c>
      <c r="W42" s="323">
        <v>12236</v>
      </c>
      <c r="X42" s="323" vm="401">
        <f>AD42</f>
        <v>13211</v>
      </c>
      <c r="Y42" s="323"/>
      <c r="Z42" s="235"/>
      <c r="AA42" s="323" vm="373">
        <v>12899</v>
      </c>
      <c r="AB42" s="323" vm="388">
        <v>12909</v>
      </c>
      <c r="AC42" s="323" vm="343">
        <v>12992</v>
      </c>
      <c r="AD42" s="323" vm="401">
        <v>13211</v>
      </c>
      <c r="AE42" s="528" vm="328">
        <v>13252</v>
      </c>
      <c r="AF42" s="323" vm="305">
        <v>13325</v>
      </c>
      <c r="AI42" s="235"/>
    </row>
    <row r="43" spans="1:35" ht="15" customHeight="1" x14ac:dyDescent="0.25">
      <c r="A43" s="122"/>
      <c r="B43" s="53" t="s">
        <v>234</v>
      </c>
      <c r="C43" s="53"/>
      <c r="D43" s="53"/>
      <c r="E43" s="53"/>
      <c r="F43" s="53"/>
      <c r="G43" s="53"/>
      <c r="H43" s="53"/>
      <c r="I43" s="53"/>
      <c r="J43" s="53"/>
      <c r="K43" s="53"/>
      <c r="L43" s="53"/>
      <c r="M43" s="53"/>
      <c r="N43" s="53"/>
      <c r="O43" s="53"/>
      <c r="P43" s="53"/>
      <c r="Q43" s="321" t="s">
        <v>23</v>
      </c>
      <c r="R43" s="321" t="s">
        <v>23</v>
      </c>
      <c r="S43" s="321" t="s">
        <v>23</v>
      </c>
      <c r="T43" s="322">
        <v>0.24641045481901813</v>
      </c>
      <c r="U43" s="322">
        <v>0.25</v>
      </c>
      <c r="V43" s="322">
        <v>0.25</v>
      </c>
      <c r="W43" s="322">
        <v>0.2666</v>
      </c>
      <c r="X43" s="322">
        <f>AD43</f>
        <v>0.27484671864355459</v>
      </c>
      <c r="Y43" s="322"/>
      <c r="Z43" s="235"/>
      <c r="AA43" s="322">
        <v>0.26513683231258239</v>
      </c>
      <c r="AB43" s="322">
        <v>0.26617088852738402</v>
      </c>
      <c r="AC43" s="322">
        <v>0.26955049261083741</v>
      </c>
      <c r="AD43" s="322">
        <v>0.27484671864355459</v>
      </c>
      <c r="AE43" s="526">
        <v>0.27942952007244187</v>
      </c>
      <c r="AF43" s="322">
        <v>0.28015009380863037</v>
      </c>
      <c r="AI43" s="235"/>
    </row>
    <row r="44" spans="1:35" ht="15" customHeight="1" x14ac:dyDescent="0.25">
      <c r="A44" s="122"/>
      <c r="B44" s="53" t="s">
        <v>235</v>
      </c>
      <c r="C44" s="53"/>
      <c r="D44" s="53"/>
      <c r="E44" s="53"/>
      <c r="F44" s="53"/>
      <c r="G44" s="53"/>
      <c r="H44" s="53"/>
      <c r="I44" s="53"/>
      <c r="J44" s="53"/>
      <c r="K44" s="53"/>
      <c r="L44" s="53"/>
      <c r="M44" s="53"/>
      <c r="N44" s="53"/>
      <c r="O44" s="53"/>
      <c r="P44" s="53"/>
      <c r="Q44" s="324" t="s">
        <v>23</v>
      </c>
      <c r="R44" s="324" t="s">
        <v>23</v>
      </c>
      <c r="S44" s="321" t="s">
        <v>23</v>
      </c>
      <c r="T44" s="322">
        <v>0.1032</v>
      </c>
      <c r="U44" s="322">
        <v>0.1051</v>
      </c>
      <c r="V44" s="322">
        <v>0.1147</v>
      </c>
      <c r="W44" s="322">
        <v>0.12610299999999999</v>
      </c>
      <c r="X44" s="322" vm="325">
        <f>AD44</f>
        <v>0.11755400000000001</v>
      </c>
      <c r="Y44" s="322"/>
      <c r="Z44" s="235"/>
      <c r="AA44" s="322" vm="372">
        <v>2.6824000000000001E-2</v>
      </c>
      <c r="AB44" s="322" vm="395">
        <v>6.4605999999999997E-2</v>
      </c>
      <c r="AC44" s="322" vm="347">
        <v>9.8676E-2</v>
      </c>
      <c r="AD44" s="322" vm="325">
        <v>0.11755400000000001</v>
      </c>
      <c r="AE44" s="322" vm="316">
        <v>2.9052000000000001E-2</v>
      </c>
      <c r="AF44" s="525" vm="316">
        <v>5.5E-2</v>
      </c>
      <c r="AI44" s="235"/>
    </row>
    <row r="45" spans="1:35" ht="15" customHeight="1" x14ac:dyDescent="0.25">
      <c r="A45" s="122"/>
      <c r="B45" s="125" t="s">
        <v>236</v>
      </c>
      <c r="C45" s="125"/>
      <c r="D45" s="125"/>
      <c r="E45" s="125"/>
      <c r="F45" s="125"/>
      <c r="G45" s="125"/>
      <c r="H45" s="125"/>
      <c r="I45" s="125"/>
      <c r="J45" s="125"/>
      <c r="K45" s="125"/>
      <c r="L45" s="125"/>
      <c r="M45" s="125"/>
      <c r="N45" s="125"/>
      <c r="O45" s="125"/>
      <c r="P45" s="125"/>
      <c r="Q45" s="235"/>
      <c r="R45" s="235"/>
      <c r="S45" s="235"/>
      <c r="T45" s="235"/>
      <c r="U45" s="235"/>
      <c r="V45" s="235"/>
      <c r="W45" s="235"/>
      <c r="X45" s="235"/>
      <c r="Y45" s="235"/>
      <c r="Z45" s="235"/>
      <c r="AA45" s="235"/>
      <c r="AB45" s="235"/>
      <c r="AC45" s="235"/>
      <c r="AD45" s="235"/>
      <c r="AE45" s="235"/>
      <c r="AF45" s="235"/>
      <c r="AI45" s="235"/>
    </row>
    <row r="46" spans="1:35" ht="15" customHeight="1" x14ac:dyDescent="0.25">
      <c r="A46" s="122"/>
      <c r="B46" s="124" t="s">
        <v>237</v>
      </c>
      <c r="C46" s="124"/>
      <c r="D46" s="124"/>
      <c r="E46" s="124"/>
      <c r="F46" s="124"/>
      <c r="G46" s="124"/>
      <c r="H46" s="124"/>
      <c r="I46" s="124"/>
      <c r="J46" s="124"/>
      <c r="K46" s="124"/>
      <c r="L46" s="124"/>
      <c r="M46" s="124"/>
      <c r="N46" s="124"/>
      <c r="O46" s="124"/>
      <c r="P46" s="124"/>
      <c r="Q46" s="323">
        <v>443105</v>
      </c>
      <c r="R46" s="323">
        <v>389883</v>
      </c>
      <c r="S46" s="323">
        <v>473078</v>
      </c>
      <c r="T46" s="323">
        <v>398394.17660799995</v>
      </c>
      <c r="U46" s="323">
        <v>400448.45329599991</v>
      </c>
      <c r="V46" s="323">
        <v>273872.676531</v>
      </c>
      <c r="W46" s="323">
        <v>337539.608374</v>
      </c>
      <c r="X46" s="323" vm="400">
        <f>AD46</f>
        <v>309935.42946299998</v>
      </c>
      <c r="Y46" s="323"/>
      <c r="Z46" s="235"/>
      <c r="AA46" s="323" vm="24">
        <v>61426.94</v>
      </c>
      <c r="AB46" s="323" vm="355">
        <v>147727.339985</v>
      </c>
      <c r="AC46" s="323" vm="344">
        <v>191079.65998600001</v>
      </c>
      <c r="AD46" s="323" vm="400">
        <v>309935.42946299998</v>
      </c>
      <c r="AE46" s="323" vm="297">
        <v>42300.47</v>
      </c>
      <c r="AF46" s="323" vm="297">
        <v>131711.73997299999</v>
      </c>
      <c r="AI46" s="235"/>
    </row>
    <row r="47" spans="1:35" ht="15" customHeight="1" x14ac:dyDescent="0.25">
      <c r="A47" s="122"/>
      <c r="B47" s="53" t="s">
        <v>238</v>
      </c>
      <c r="C47" s="53"/>
      <c r="D47" s="53"/>
      <c r="E47" s="53"/>
      <c r="F47" s="53"/>
      <c r="G47" s="53"/>
      <c r="H47" s="53"/>
      <c r="I47" s="53"/>
      <c r="J47" s="53"/>
      <c r="K47" s="53"/>
      <c r="L47" s="53"/>
      <c r="M47" s="53"/>
      <c r="N47" s="53"/>
      <c r="O47" s="53"/>
      <c r="P47" s="53"/>
      <c r="Q47" s="321" t="s">
        <v>23</v>
      </c>
      <c r="R47" s="321" t="s">
        <v>23</v>
      </c>
      <c r="S47" s="321" t="s">
        <v>23</v>
      </c>
      <c r="T47" s="322">
        <v>0.99691437387503212</v>
      </c>
      <c r="U47" s="322">
        <v>0.97368421052631571</v>
      </c>
      <c r="V47" s="322">
        <v>1</v>
      </c>
      <c r="W47" s="322">
        <v>1</v>
      </c>
      <c r="X47" s="322" vm="80">
        <f>AD47</f>
        <v>0.99515600000000004</v>
      </c>
      <c r="Y47" s="322"/>
      <c r="Z47" s="235"/>
      <c r="AA47" s="322" vm="374">
        <v>0.64656199999999997</v>
      </c>
      <c r="AB47" s="322" vm="385">
        <v>0.83406899999999995</v>
      </c>
      <c r="AC47" s="322" vm="337">
        <v>0.96590200000000004</v>
      </c>
      <c r="AD47" s="526" vm="80">
        <v>0.99515600000000004</v>
      </c>
      <c r="AE47" s="322" vm="307">
        <v>0.51350700000000005</v>
      </c>
      <c r="AF47" s="322" vm="307">
        <v>0.934334</v>
      </c>
      <c r="AI47" s="235"/>
    </row>
    <row r="48" spans="1:35" ht="15" customHeight="1" x14ac:dyDescent="0.25">
      <c r="A48" s="122"/>
      <c r="B48" s="54" t="s">
        <v>239</v>
      </c>
      <c r="C48" s="54"/>
      <c r="D48" s="54"/>
      <c r="E48" s="54"/>
      <c r="F48" s="54"/>
      <c r="G48" s="54"/>
      <c r="H48" s="54"/>
      <c r="I48" s="54"/>
      <c r="J48" s="54"/>
      <c r="K48" s="54"/>
      <c r="L48" s="54"/>
      <c r="M48" s="54"/>
      <c r="N48" s="54"/>
      <c r="O48" s="54"/>
      <c r="P48" s="54"/>
      <c r="Q48" s="324" t="s">
        <v>23</v>
      </c>
      <c r="R48" s="324" t="s">
        <v>23</v>
      </c>
      <c r="S48" s="324" t="s">
        <v>23</v>
      </c>
      <c r="T48" s="323">
        <v>4042.6642515544854</v>
      </c>
      <c r="U48" s="323">
        <v>3756</v>
      </c>
      <c r="V48" s="323">
        <v>3250</v>
      </c>
      <c r="W48" s="323">
        <v>3703.7467551509999</v>
      </c>
      <c r="X48" s="323">
        <f>AD48</f>
        <v>3787.5358401509998</v>
      </c>
      <c r="Y48" s="323"/>
      <c r="Z48" s="235"/>
      <c r="AA48" s="323">
        <v>606.81743806199995</v>
      </c>
      <c r="AB48" s="323">
        <v>1543.3491639409999</v>
      </c>
      <c r="AC48" s="528">
        <v>2175.403903849</v>
      </c>
      <c r="AD48" s="528">
        <v>3787.5358401509998</v>
      </c>
      <c r="AE48" s="528">
        <v>520.61325617600005</v>
      </c>
      <c r="AF48" s="323">
        <v>2683.680136597</v>
      </c>
      <c r="AI48" s="235"/>
    </row>
    <row r="49" spans="1:35" ht="15" customHeight="1" x14ac:dyDescent="0.25">
      <c r="A49" s="122"/>
      <c r="B49" s="125" t="s">
        <v>240</v>
      </c>
      <c r="C49" s="125"/>
      <c r="D49" s="125"/>
      <c r="E49" s="125"/>
      <c r="F49" s="125"/>
      <c r="G49" s="125"/>
      <c r="H49" s="125"/>
      <c r="I49" s="125"/>
      <c r="J49" s="125"/>
      <c r="K49" s="125"/>
      <c r="L49" s="125"/>
      <c r="M49" s="125"/>
      <c r="N49" s="125"/>
      <c r="O49" s="125"/>
      <c r="P49" s="125"/>
      <c r="Q49" s="235"/>
      <c r="R49" s="235"/>
      <c r="S49" s="235"/>
      <c r="T49" s="235"/>
      <c r="U49" s="235"/>
      <c r="V49" s="235"/>
      <c r="W49" s="235"/>
      <c r="X49" s="235"/>
      <c r="Y49" s="235"/>
      <c r="Z49" s="235"/>
      <c r="AA49" s="235"/>
      <c r="AB49" s="235"/>
      <c r="AC49" s="235"/>
      <c r="AD49" s="235"/>
      <c r="AE49" s="235"/>
      <c r="AF49" s="235"/>
      <c r="AI49" s="235"/>
    </row>
    <row r="50" spans="1:35" ht="15" customHeight="1" x14ac:dyDescent="0.25">
      <c r="A50" s="122"/>
      <c r="B50" s="124" t="s">
        <v>241</v>
      </c>
      <c r="C50" s="124"/>
      <c r="D50" s="124"/>
      <c r="E50" s="124"/>
      <c r="F50" s="124"/>
      <c r="G50" s="124"/>
      <c r="H50" s="124"/>
      <c r="I50" s="124"/>
      <c r="J50" s="124"/>
      <c r="K50" s="124"/>
      <c r="L50" s="124"/>
      <c r="M50" s="124"/>
      <c r="N50" s="124"/>
      <c r="O50" s="124"/>
      <c r="P50" s="124"/>
      <c r="Q50" s="321" t="s">
        <v>23</v>
      </c>
      <c r="R50" s="321" t="s">
        <v>23</v>
      </c>
      <c r="S50" s="321" t="s">
        <v>23</v>
      </c>
      <c r="T50" s="323">
        <v>29</v>
      </c>
      <c r="U50" s="323">
        <v>29</v>
      </c>
      <c r="V50" s="323">
        <v>17</v>
      </c>
      <c r="W50" s="323">
        <v>21</v>
      </c>
      <c r="X50" s="323" vm="81">
        <f t="shared" ref="X50:X55" si="1">AD50</f>
        <v>28</v>
      </c>
      <c r="Y50" s="323"/>
      <c r="Z50" s="235"/>
      <c r="AA50" s="323" vm="368">
        <v>4</v>
      </c>
      <c r="AB50" s="323" vm="393">
        <v>6</v>
      </c>
      <c r="AC50" s="323" vm="339">
        <v>15</v>
      </c>
      <c r="AD50" s="323" vm="81">
        <v>28</v>
      </c>
      <c r="AE50" s="323" vm="311">
        <v>22</v>
      </c>
      <c r="AF50" s="323" vm="298">
        <v>22</v>
      </c>
      <c r="AI50" s="235"/>
    </row>
    <row r="51" spans="1:35" ht="15" customHeight="1" x14ac:dyDescent="0.25">
      <c r="A51" s="122"/>
      <c r="B51" s="53" t="s">
        <v>242</v>
      </c>
      <c r="C51" s="53"/>
      <c r="D51" s="53"/>
      <c r="E51" s="53"/>
      <c r="F51" s="53"/>
      <c r="G51" s="53"/>
      <c r="H51" s="53"/>
      <c r="I51" s="53"/>
      <c r="J51" s="53"/>
      <c r="K51" s="53"/>
      <c r="L51" s="53"/>
      <c r="M51" s="53"/>
      <c r="N51" s="53"/>
      <c r="O51" s="53"/>
      <c r="P51" s="53"/>
      <c r="Q51" s="324" t="s">
        <v>23</v>
      </c>
      <c r="R51" s="324" t="s">
        <v>23</v>
      </c>
      <c r="S51" s="324" t="s">
        <v>23</v>
      </c>
      <c r="T51" s="323">
        <v>106</v>
      </c>
      <c r="U51" s="323">
        <v>82</v>
      </c>
      <c r="V51" s="323">
        <v>115</v>
      </c>
      <c r="W51" s="323">
        <v>132</v>
      </c>
      <c r="X51" s="323" vm="82">
        <f t="shared" si="1"/>
        <v>105</v>
      </c>
      <c r="Y51" s="323"/>
      <c r="Z51" s="235"/>
      <c r="AA51" s="323" vm="375">
        <v>20</v>
      </c>
      <c r="AB51" s="323" vm="392">
        <v>52</v>
      </c>
      <c r="AC51" s="323" vm="333">
        <v>73</v>
      </c>
      <c r="AD51" s="323" vm="82">
        <v>105</v>
      </c>
      <c r="AE51" s="323" vm="312">
        <v>38</v>
      </c>
      <c r="AF51" s="323" vm="310">
        <v>72</v>
      </c>
      <c r="AI51" s="235"/>
    </row>
    <row r="52" spans="1:35" ht="15" customHeight="1" x14ac:dyDescent="0.25">
      <c r="A52" s="122"/>
      <c r="B52" s="54" t="s">
        <v>243</v>
      </c>
      <c r="C52" s="54"/>
      <c r="D52" s="54"/>
      <c r="E52" s="54"/>
      <c r="F52" s="54"/>
      <c r="G52" s="54"/>
      <c r="H52" s="54"/>
      <c r="I52" s="54"/>
      <c r="J52" s="54"/>
      <c r="K52" s="54"/>
      <c r="L52" s="54"/>
      <c r="M52" s="54"/>
      <c r="N52" s="54"/>
      <c r="O52" s="54"/>
      <c r="P52" s="54"/>
      <c r="Q52" s="321" t="s">
        <v>23</v>
      </c>
      <c r="R52" s="321" t="s">
        <v>23</v>
      </c>
      <c r="S52" s="321" t="s">
        <v>23</v>
      </c>
      <c r="T52" s="323">
        <v>2</v>
      </c>
      <c r="U52" s="323">
        <v>0</v>
      </c>
      <c r="V52" s="323">
        <v>0</v>
      </c>
      <c r="W52" s="323">
        <v>0</v>
      </c>
      <c r="X52" s="323" vm="83">
        <f t="shared" si="1"/>
        <v>0</v>
      </c>
      <c r="Y52" s="323"/>
      <c r="Z52" s="235"/>
      <c r="AA52" s="323" vm="26">
        <v>0</v>
      </c>
      <c r="AB52" s="323" vm="383">
        <v>0</v>
      </c>
      <c r="AC52" s="323" vm="346">
        <v>0</v>
      </c>
      <c r="AD52" s="323" vm="83">
        <v>0</v>
      </c>
      <c r="AE52" s="323" vm="309">
        <v>0</v>
      </c>
      <c r="AF52" s="323" vm="298">
        <v>0</v>
      </c>
      <c r="AI52" s="235"/>
    </row>
    <row r="53" spans="1:35" ht="15" customHeight="1" x14ac:dyDescent="0.25">
      <c r="A53" s="122"/>
      <c r="B53" s="54" t="s">
        <v>244</v>
      </c>
      <c r="C53" s="54"/>
      <c r="D53" s="54"/>
      <c r="E53" s="54"/>
      <c r="F53" s="54"/>
      <c r="G53" s="54"/>
      <c r="H53" s="54"/>
      <c r="I53" s="54"/>
      <c r="J53" s="54"/>
      <c r="K53" s="54"/>
      <c r="L53" s="54"/>
      <c r="M53" s="54"/>
      <c r="N53" s="54"/>
      <c r="O53" s="54"/>
      <c r="P53" s="54"/>
      <c r="Q53" s="324" t="s">
        <v>23</v>
      </c>
      <c r="R53" s="324" t="s">
        <v>23</v>
      </c>
      <c r="S53" s="324" t="s">
        <v>23</v>
      </c>
      <c r="T53" s="323">
        <v>5</v>
      </c>
      <c r="U53" s="323">
        <v>2</v>
      </c>
      <c r="V53" s="323">
        <v>3</v>
      </c>
      <c r="W53" s="323">
        <v>7</v>
      </c>
      <c r="X53" s="323" vm="79">
        <f t="shared" si="1"/>
        <v>5</v>
      </c>
      <c r="Y53" s="323"/>
      <c r="Z53" s="235"/>
      <c r="AA53" s="323" vm="366">
        <v>2</v>
      </c>
      <c r="AB53" s="323" vm="390">
        <v>4</v>
      </c>
      <c r="AC53" s="323" vm="336">
        <v>5</v>
      </c>
      <c r="AD53" s="323" vm="79">
        <v>5</v>
      </c>
      <c r="AE53" s="323" vm="318">
        <v>3.15</v>
      </c>
      <c r="AF53" s="323" vm="308">
        <v>1</v>
      </c>
      <c r="AI53" s="235"/>
    </row>
    <row r="54" spans="1:35" ht="15" customHeight="1" x14ac:dyDescent="0.25">
      <c r="A54" s="122"/>
      <c r="B54" s="54" t="s">
        <v>245</v>
      </c>
      <c r="C54" s="54"/>
      <c r="D54" s="54"/>
      <c r="E54" s="54"/>
      <c r="F54" s="54"/>
      <c r="G54" s="54"/>
      <c r="H54" s="54"/>
      <c r="I54" s="54"/>
      <c r="J54" s="54"/>
      <c r="K54" s="54"/>
      <c r="L54" s="54"/>
      <c r="M54" s="54"/>
      <c r="N54" s="54"/>
      <c r="O54" s="54"/>
      <c r="P54" s="54"/>
      <c r="Q54" s="321" t="s">
        <v>23</v>
      </c>
      <c r="R54" s="321" t="s">
        <v>23</v>
      </c>
      <c r="S54" s="321" t="s">
        <v>23</v>
      </c>
      <c r="T54" s="446">
        <v>1.3563675182483559</v>
      </c>
      <c r="U54" s="446">
        <v>1.5</v>
      </c>
      <c r="V54" s="446">
        <v>0.77</v>
      </c>
      <c r="W54" s="446">
        <v>0.92</v>
      </c>
      <c r="X54" s="446" vm="78">
        <f t="shared" si="1"/>
        <v>1.1299999999999999</v>
      </c>
      <c r="Y54" s="446"/>
      <c r="Z54" s="446"/>
      <c r="AA54" s="446" vm="369">
        <v>0.68</v>
      </c>
      <c r="AB54" s="446" vm="396">
        <v>0.5</v>
      </c>
      <c r="AC54" s="446" vm="341">
        <v>0.87</v>
      </c>
      <c r="AD54" s="446" vm="78">
        <v>1.1299999999999999</v>
      </c>
      <c r="AE54" s="446" vm="323">
        <v>3.78</v>
      </c>
      <c r="AF54" s="446" vm="299">
        <v>1.6432960000000001</v>
      </c>
      <c r="AI54" s="235"/>
    </row>
    <row r="55" spans="1:35" ht="15" customHeight="1" x14ac:dyDescent="0.25">
      <c r="A55" s="122"/>
      <c r="B55" s="54" t="s">
        <v>246</v>
      </c>
      <c r="C55" s="54"/>
      <c r="D55" s="54"/>
      <c r="E55" s="54"/>
      <c r="F55" s="54"/>
      <c r="G55" s="54"/>
      <c r="H55" s="54"/>
      <c r="I55" s="54"/>
      <c r="J55" s="54"/>
      <c r="K55" s="54"/>
      <c r="L55" s="54"/>
      <c r="M55" s="54"/>
      <c r="N55" s="54"/>
      <c r="O55" s="54"/>
      <c r="P55" s="54"/>
      <c r="Q55" s="324" t="s">
        <v>23</v>
      </c>
      <c r="R55" s="324" t="s">
        <v>23</v>
      </c>
      <c r="S55" s="324" t="s">
        <v>23</v>
      </c>
      <c r="T55" s="446">
        <v>2.4955222818290688</v>
      </c>
      <c r="U55" s="446">
        <v>1.84</v>
      </c>
      <c r="V55" s="446">
        <v>2.12</v>
      </c>
      <c r="W55" s="446">
        <v>2.09</v>
      </c>
      <c r="X55" s="446" vm="417">
        <f t="shared" si="1"/>
        <v>2.1800000000000002</v>
      </c>
      <c r="Y55" s="446"/>
      <c r="Z55" s="446"/>
      <c r="AA55" s="446" vm="27">
        <v>1.73</v>
      </c>
      <c r="AB55" s="446" vm="387">
        <v>2.2000000000000002</v>
      </c>
      <c r="AC55" s="446" vm="338">
        <v>2.13</v>
      </c>
      <c r="AD55" s="446" vm="417">
        <v>2.1800000000000002</v>
      </c>
      <c r="AE55" s="446" vm="139">
        <v>2.1800000000000002</v>
      </c>
      <c r="AF55" s="446" vm="300">
        <v>2.7781229999999999</v>
      </c>
      <c r="AI55" s="235"/>
    </row>
    <row r="56" spans="1:35" ht="15" customHeight="1" x14ac:dyDescent="0.25">
      <c r="A56" s="122"/>
      <c r="B56" s="54"/>
      <c r="C56" s="54"/>
      <c r="D56" s="54"/>
      <c r="E56" s="54"/>
      <c r="F56" s="54"/>
      <c r="G56" s="54"/>
      <c r="H56" s="54"/>
      <c r="I56" s="54"/>
      <c r="J56" s="54"/>
      <c r="K56" s="54"/>
      <c r="L56" s="54"/>
      <c r="M56" s="54"/>
      <c r="N56" s="54"/>
      <c r="O56" s="54"/>
      <c r="P56" s="54"/>
      <c r="Q56" s="266"/>
      <c r="R56" s="266"/>
      <c r="S56" s="308"/>
      <c r="T56" s="249"/>
      <c r="U56" s="235"/>
      <c r="V56" s="235"/>
      <c r="W56" s="235"/>
      <c r="X56" s="235"/>
      <c r="Y56" s="235"/>
      <c r="Z56" s="235"/>
      <c r="AA56" s="235"/>
      <c r="AB56" s="235"/>
      <c r="AC56" s="235"/>
      <c r="AD56" s="235"/>
      <c r="AE56" s="235"/>
      <c r="AF56" s="235"/>
      <c r="AG56" s="235"/>
      <c r="AH56" s="235"/>
      <c r="AI56" s="235"/>
    </row>
    <row r="57" spans="1:35" ht="15" customHeight="1" x14ac:dyDescent="0.25">
      <c r="A57" s="122"/>
      <c r="B57" s="178" t="s">
        <v>297</v>
      </c>
      <c r="C57" s="178"/>
      <c r="D57" s="178"/>
      <c r="E57" s="178"/>
      <c r="F57" s="178"/>
      <c r="G57" s="178"/>
      <c r="H57" s="178"/>
      <c r="I57" s="178"/>
      <c r="J57" s="178"/>
      <c r="K57" s="178"/>
      <c r="L57" s="178"/>
      <c r="M57" s="178"/>
      <c r="N57" s="178"/>
      <c r="O57" s="178"/>
      <c r="P57" s="178"/>
      <c r="Q57" s="240">
        <v>2015</v>
      </c>
      <c r="R57" s="240">
        <v>2016</v>
      </c>
      <c r="S57" s="240">
        <v>2017</v>
      </c>
      <c r="T57" s="240">
        <v>2018</v>
      </c>
      <c r="U57" s="240">
        <v>2019</v>
      </c>
      <c r="V57" s="240">
        <v>2020</v>
      </c>
      <c r="W57" s="240">
        <v>2021</v>
      </c>
      <c r="X57" s="241">
        <v>2022</v>
      </c>
      <c r="Y57" s="242">
        <v>2023</v>
      </c>
      <c r="Z57" s="235"/>
      <c r="AA57" s="419" t="s">
        <v>283</v>
      </c>
      <c r="AB57" s="419" t="s">
        <v>284</v>
      </c>
      <c r="AC57" s="419" t="s">
        <v>285</v>
      </c>
      <c r="AD57" s="419">
        <v>2022</v>
      </c>
      <c r="AE57" s="420" t="s">
        <v>313</v>
      </c>
      <c r="AF57" s="420" t="s">
        <v>314</v>
      </c>
      <c r="AG57" s="421" t="s">
        <v>315</v>
      </c>
      <c r="AH57" s="422">
        <v>2023</v>
      </c>
      <c r="AI57" s="235"/>
    </row>
    <row r="58" spans="1:35" x14ac:dyDescent="0.25">
      <c r="B58" s="469" t="s">
        <v>298</v>
      </c>
      <c r="Q58" s="324" t="s">
        <v>23</v>
      </c>
      <c r="R58" s="324" t="s">
        <v>23</v>
      </c>
      <c r="S58" s="324" t="s">
        <v>23</v>
      </c>
      <c r="T58" s="324" t="s">
        <v>23</v>
      </c>
      <c r="U58" s="324" t="s">
        <v>23</v>
      </c>
      <c r="V58" s="249">
        <v>215.85158973778002</v>
      </c>
      <c r="W58" s="249">
        <v>229.2</v>
      </c>
      <c r="X58" s="477">
        <f t="shared" ref="X58:X71" si="2">AD58</f>
        <v>531.55191400000001</v>
      </c>
      <c r="Y58" s="477"/>
      <c r="AA58" s="249">
        <v>272.89999999999998</v>
      </c>
      <c r="AB58" s="249">
        <v>332.1</v>
      </c>
      <c r="AC58" s="249">
        <v>406.19179899999995</v>
      </c>
      <c r="AD58" s="249">
        <v>531.55191400000001</v>
      </c>
      <c r="AE58" s="249">
        <v>326.52110899999997</v>
      </c>
      <c r="AF58" s="249">
        <v>649.90182500000003</v>
      </c>
    </row>
    <row r="59" spans="1:35" x14ac:dyDescent="0.25">
      <c r="B59" s="469" t="s">
        <v>299</v>
      </c>
      <c r="Q59" s="324" t="s">
        <v>23</v>
      </c>
      <c r="R59" s="324" t="s">
        <v>23</v>
      </c>
      <c r="S59" s="324" t="s">
        <v>23</v>
      </c>
      <c r="T59" s="324" t="s">
        <v>23</v>
      </c>
      <c r="U59" s="324" t="s">
        <v>23</v>
      </c>
      <c r="V59" s="249">
        <v>800</v>
      </c>
      <c r="W59" s="249" vm="365">
        <v>790</v>
      </c>
      <c r="X59" s="477" vm="405">
        <f t="shared" si="2"/>
        <v>810</v>
      </c>
      <c r="Y59" s="477"/>
      <c r="AA59" s="249" vm="356">
        <v>800</v>
      </c>
      <c r="AB59" s="249">
        <v>810</v>
      </c>
      <c r="AC59" s="249">
        <v>810</v>
      </c>
      <c r="AD59" s="249" vm="405">
        <v>810</v>
      </c>
      <c r="AE59" s="249" vm="322">
        <v>810</v>
      </c>
      <c r="AF59" s="249" vm="288">
        <v>790</v>
      </c>
    </row>
    <row r="60" spans="1:35" x14ac:dyDescent="0.25">
      <c r="B60" s="470" t="s">
        <v>300</v>
      </c>
      <c r="Q60" s="324" t="s">
        <v>23</v>
      </c>
      <c r="R60" s="324" t="s">
        <v>23</v>
      </c>
      <c r="S60" s="324" t="s">
        <v>23</v>
      </c>
      <c r="T60" s="324" t="s">
        <v>23</v>
      </c>
      <c r="U60" s="324" t="s">
        <v>23</v>
      </c>
      <c r="V60" s="308" vm="32">
        <v>0.56000000000000005</v>
      </c>
      <c r="W60" s="308" vm="365">
        <v>0.8</v>
      </c>
      <c r="X60" s="477" vm="404">
        <f t="shared" si="2"/>
        <v>0.71526400000000001</v>
      </c>
      <c r="Y60" s="477"/>
      <c r="Z60" s="191"/>
      <c r="AA60" s="308" vm="357">
        <v>0.8</v>
      </c>
      <c r="AB60" s="308" vm="354">
        <v>0.81200000000000006</v>
      </c>
      <c r="AC60" s="308" vm="342">
        <v>0.749</v>
      </c>
      <c r="AD60" s="322" vm="404">
        <v>0.71526400000000001</v>
      </c>
      <c r="AE60" s="322" vm="319">
        <v>0.75786200000000004</v>
      </c>
      <c r="AF60" s="322" vm="287">
        <v>0.80093800000000004</v>
      </c>
    </row>
    <row r="61" spans="1:35" x14ac:dyDescent="0.25">
      <c r="B61" s="470" t="s">
        <v>301</v>
      </c>
      <c r="Q61" s="324" t="s">
        <v>23</v>
      </c>
      <c r="R61" s="324" t="s">
        <v>23</v>
      </c>
      <c r="S61" s="324" t="s">
        <v>23</v>
      </c>
      <c r="T61" s="324" t="s">
        <v>23</v>
      </c>
      <c r="U61" s="324" t="s">
        <v>23</v>
      </c>
      <c r="V61" s="308" vm="35">
        <v>0.47</v>
      </c>
      <c r="W61" s="308" vm="364">
        <v>0.39</v>
      </c>
      <c r="X61" s="477" vm="403">
        <f t="shared" si="2"/>
        <v>0.42936800000000003</v>
      </c>
      <c r="Y61" s="477"/>
      <c r="Z61" s="191"/>
      <c r="AA61" s="308" vm="29">
        <v>0.39800000000000002</v>
      </c>
      <c r="AB61" s="308" vm="386">
        <v>0.40500000000000003</v>
      </c>
      <c r="AC61" s="308" vm="330">
        <v>0.42</v>
      </c>
      <c r="AD61" s="308" vm="403">
        <v>0.42936800000000003</v>
      </c>
      <c r="AE61" s="308" vm="138">
        <v>0.43466500000000002</v>
      </c>
      <c r="AF61" s="308" vm="280">
        <v>0.440216</v>
      </c>
    </row>
    <row r="62" spans="1:35" x14ac:dyDescent="0.25">
      <c r="B62" s="470" t="s">
        <v>302</v>
      </c>
      <c r="Q62" s="324" t="s">
        <v>23</v>
      </c>
      <c r="R62" s="324" t="s">
        <v>23</v>
      </c>
      <c r="S62" s="324" t="s">
        <v>23</v>
      </c>
      <c r="T62" s="324" t="s">
        <v>23</v>
      </c>
      <c r="U62" s="324" t="s">
        <v>23</v>
      </c>
      <c r="V62" s="308" vm="34">
        <v>0.79</v>
      </c>
      <c r="W62" s="308" vm="32">
        <v>0.64</v>
      </c>
      <c r="X62" s="477" vm="91">
        <f t="shared" si="2"/>
        <v>0.65488199999999996</v>
      </c>
      <c r="Y62" s="477"/>
      <c r="Z62" s="191"/>
      <c r="AA62" s="308" vm="363">
        <v>0.64700000000000002</v>
      </c>
      <c r="AB62" s="308" vm="379">
        <v>0.65200000000000002</v>
      </c>
      <c r="AC62" s="308" vm="58">
        <v>0.67900000000000005</v>
      </c>
      <c r="AD62" s="308" vm="91">
        <v>0.65488199999999996</v>
      </c>
      <c r="AE62" s="308" vm="320">
        <v>0.65915400000000002</v>
      </c>
      <c r="AF62" s="308" vm="286">
        <v>0.69343100000000002</v>
      </c>
    </row>
    <row r="63" spans="1:35" x14ac:dyDescent="0.25">
      <c r="B63" s="470" t="s">
        <v>303</v>
      </c>
      <c r="Q63" s="324" t="s">
        <v>23</v>
      </c>
      <c r="R63" s="324" t="s">
        <v>23</v>
      </c>
      <c r="S63" s="324" t="s">
        <v>23</v>
      </c>
      <c r="T63" s="324" t="s">
        <v>23</v>
      </c>
      <c r="U63" s="324" t="s">
        <v>23</v>
      </c>
      <c r="V63" s="308" vm="30">
        <v>0.85</v>
      </c>
      <c r="W63" s="308" vm="32">
        <v>0.84</v>
      </c>
      <c r="X63" s="477" t="str">
        <f t="shared" si="2"/>
        <v>n.a</v>
      </c>
      <c r="Y63" s="477"/>
      <c r="Z63" s="191"/>
      <c r="AA63" s="308" t="s">
        <v>312</v>
      </c>
      <c r="AB63" s="308" t="s">
        <v>312</v>
      </c>
      <c r="AC63" s="308" t="s">
        <v>312</v>
      </c>
      <c r="AD63" s="308" t="s">
        <v>312</v>
      </c>
      <c r="AE63" s="308" t="s">
        <v>312</v>
      </c>
      <c r="AF63" s="308" t="s">
        <v>312</v>
      </c>
    </row>
    <row r="64" spans="1:35" x14ac:dyDescent="0.25">
      <c r="B64" s="470" t="s">
        <v>304</v>
      </c>
      <c r="Q64" s="324" t="s">
        <v>23</v>
      </c>
      <c r="R64" s="324" t="s">
        <v>23</v>
      </c>
      <c r="S64" s="324" t="s">
        <v>23</v>
      </c>
      <c r="T64" s="324" t="s">
        <v>23</v>
      </c>
      <c r="U64" s="324" t="s">
        <v>23</v>
      </c>
      <c r="V64" s="308" vm="31">
        <v>0.47</v>
      </c>
      <c r="W64" s="308" vm="33">
        <v>0.43</v>
      </c>
      <c r="X64" s="477" vm="326">
        <f t="shared" si="2"/>
        <v>0.63</v>
      </c>
      <c r="Y64" s="477"/>
      <c r="Z64" s="191"/>
      <c r="AA64" s="308" vm="34">
        <v>0.61</v>
      </c>
      <c r="AB64" s="308" vm="38">
        <v>0.62</v>
      </c>
      <c r="AC64" s="308" vm="329">
        <v>0.62</v>
      </c>
      <c r="AD64" s="344" vm="326">
        <v>0.63</v>
      </c>
      <c r="AE64" s="344" vm="324">
        <v>0.64</v>
      </c>
      <c r="AF64" s="308" vm="306">
        <v>0.65</v>
      </c>
    </row>
    <row r="65" spans="2:32" x14ac:dyDescent="0.25">
      <c r="B65" s="470" t="s">
        <v>305</v>
      </c>
      <c r="Q65" s="324" t="s">
        <v>23</v>
      </c>
      <c r="R65" s="324" t="s">
        <v>23</v>
      </c>
      <c r="S65" s="324" t="s">
        <v>23</v>
      </c>
      <c r="T65" s="324" t="s">
        <v>23</v>
      </c>
      <c r="U65" s="324" t="s">
        <v>23</v>
      </c>
      <c r="V65" s="308" vm="34">
        <v>0.86</v>
      </c>
      <c r="W65" s="308" vm="29">
        <v>0.84</v>
      </c>
      <c r="X65" s="477" vm="402">
        <f t="shared" si="2"/>
        <v>0.84870999999999996</v>
      </c>
      <c r="Y65" s="477"/>
      <c r="Z65" s="191"/>
      <c r="AA65" s="308" vm="363">
        <v>0.81200000000000006</v>
      </c>
      <c r="AB65" s="308" vm="389">
        <v>0.80900000000000005</v>
      </c>
      <c r="AC65" s="308" vm="331">
        <v>0.82099999999999995</v>
      </c>
      <c r="AD65" s="308" vm="402">
        <v>0.84870999999999996</v>
      </c>
      <c r="AE65" s="308" vm="293">
        <v>0.87870599999999999</v>
      </c>
      <c r="AF65" s="308" vm="285">
        <v>0.79147000000000001</v>
      </c>
    </row>
    <row r="66" spans="2:32" x14ac:dyDescent="0.25">
      <c r="B66" s="470" t="s">
        <v>306</v>
      </c>
      <c r="Q66" s="324" t="s">
        <v>23</v>
      </c>
      <c r="R66" s="324" t="s">
        <v>23</v>
      </c>
      <c r="S66" s="324" t="s">
        <v>23</v>
      </c>
      <c r="T66" s="324" t="s">
        <v>23</v>
      </c>
      <c r="U66" s="324" t="s">
        <v>23</v>
      </c>
      <c r="V66" s="308">
        <v>0.15</v>
      </c>
      <c r="W66" s="308" vm="29">
        <v>0.25</v>
      </c>
      <c r="X66" s="477" vm="90">
        <f t="shared" si="2"/>
        <v>0.36463200000000001</v>
      </c>
      <c r="Y66" s="477"/>
      <c r="Z66" s="191"/>
      <c r="AA66" s="308" vm="363">
        <v>0.26200000000000001</v>
      </c>
      <c r="AB66" s="308" vm="38">
        <v>0.249</v>
      </c>
      <c r="AC66" s="308" vm="334">
        <v>0.28499999999999998</v>
      </c>
      <c r="AD66" s="308" vm="90">
        <v>0.36463200000000001</v>
      </c>
      <c r="AE66" s="308" vm="319">
        <v>0.35028700000000002</v>
      </c>
      <c r="AF66" s="308" vm="290">
        <v>0.39767400000000003</v>
      </c>
    </row>
    <row r="67" spans="2:32" x14ac:dyDescent="0.25">
      <c r="B67" s="471" t="s">
        <v>307</v>
      </c>
      <c r="Q67" s="324" t="s">
        <v>23</v>
      </c>
      <c r="R67" s="324" t="s">
        <v>23</v>
      </c>
      <c r="S67" s="324" t="s">
        <v>23</v>
      </c>
      <c r="T67" s="324" t="s">
        <v>23</v>
      </c>
      <c r="U67" s="324" t="s">
        <v>23</v>
      </c>
      <c r="V67" s="249">
        <v>49.831916395062002</v>
      </c>
      <c r="W67" s="249">
        <v>95.618544687808992</v>
      </c>
      <c r="X67" s="477">
        <f t="shared" si="2"/>
        <v>175.31912809329</v>
      </c>
      <c r="Y67" s="477"/>
      <c r="AA67" s="249">
        <v>23.921348547762999</v>
      </c>
      <c r="AB67" s="249">
        <v>52.243639621964995</v>
      </c>
      <c r="AC67" s="249">
        <v>77.287862565557006</v>
      </c>
      <c r="AD67" s="479">
        <v>175.31912809329</v>
      </c>
      <c r="AE67" s="479">
        <v>25.852652347941998</v>
      </c>
      <c r="AF67" s="479">
        <v>67.111253064599012</v>
      </c>
    </row>
    <row r="68" spans="2:32" x14ac:dyDescent="0.25">
      <c r="B68" s="472" t="s">
        <v>308</v>
      </c>
      <c r="Q68" s="324" t="s">
        <v>23</v>
      </c>
      <c r="R68" s="324" t="s">
        <v>23</v>
      </c>
      <c r="S68" s="324" t="s">
        <v>23</v>
      </c>
      <c r="T68" s="324" t="s">
        <v>23</v>
      </c>
      <c r="U68" s="324" t="s">
        <v>23</v>
      </c>
      <c r="V68" s="249" vm="361">
        <v>239.14886200000001</v>
      </c>
      <c r="W68" s="249" vm="358">
        <v>320.952562</v>
      </c>
      <c r="X68" s="477" vm="402">
        <f t="shared" si="2"/>
        <v>590.83481200000006</v>
      </c>
      <c r="Y68" s="477"/>
      <c r="AA68" s="249" vm="363">
        <v>339.71905199999998</v>
      </c>
      <c r="AB68" s="249" vm="382">
        <v>643.97262699999999</v>
      </c>
      <c r="AC68" s="249" vm="330">
        <v>481.313807</v>
      </c>
      <c r="AD68" s="479" vm="402">
        <v>590.83481200000006</v>
      </c>
      <c r="AE68" s="479" vm="319">
        <v>459.35247900000002</v>
      </c>
      <c r="AF68" s="479" vm="285">
        <v>469.36704400000002</v>
      </c>
    </row>
    <row r="69" spans="2:32" x14ac:dyDescent="0.25">
      <c r="B69" s="472" t="s">
        <v>309</v>
      </c>
      <c r="Q69" s="324" t="s">
        <v>23</v>
      </c>
      <c r="R69" s="324" t="s">
        <v>23</v>
      </c>
      <c r="S69" s="324" t="s">
        <v>23</v>
      </c>
      <c r="T69" s="324" t="s">
        <v>23</v>
      </c>
      <c r="U69" s="324" t="s">
        <v>23</v>
      </c>
      <c r="V69" s="249" vm="360">
        <v>31</v>
      </c>
      <c r="W69" s="249" vm="359">
        <v>38</v>
      </c>
      <c r="X69" s="477" vm="90">
        <f t="shared" si="2"/>
        <v>42</v>
      </c>
      <c r="Y69" s="477"/>
      <c r="AA69" s="249" vm="362">
        <v>38</v>
      </c>
      <c r="AB69" s="249" vm="381">
        <v>40</v>
      </c>
      <c r="AC69" s="249" vm="332">
        <v>41</v>
      </c>
      <c r="AD69" s="478" vm="90">
        <v>42</v>
      </c>
      <c r="AE69" s="478" vm="130">
        <v>43</v>
      </c>
      <c r="AF69" s="478" vm="284">
        <v>41</v>
      </c>
    </row>
    <row r="70" spans="2:32" x14ac:dyDescent="0.25">
      <c r="B70" s="472" t="s">
        <v>310</v>
      </c>
      <c r="Q70" s="324" t="s">
        <v>23</v>
      </c>
      <c r="R70" s="324" t="s">
        <v>23</v>
      </c>
      <c r="S70" s="324" t="s">
        <v>23</v>
      </c>
      <c r="T70" s="324" t="s">
        <v>23</v>
      </c>
      <c r="U70" s="324" t="s">
        <v>23</v>
      </c>
      <c r="V70" s="249">
        <v>3.84630413</v>
      </c>
      <c r="W70" s="249">
        <v>7.1751003266520001</v>
      </c>
      <c r="X70" s="477">
        <f t="shared" si="2"/>
        <v>10.685009497821</v>
      </c>
      <c r="Y70" s="477"/>
      <c r="AA70" s="249">
        <v>1.4429028799999999</v>
      </c>
      <c r="AB70" s="249">
        <v>4.2955477000000002</v>
      </c>
      <c r="AC70" s="249">
        <v>6.8952251652180001</v>
      </c>
      <c r="AD70" s="479">
        <v>10.685009497821</v>
      </c>
      <c r="AE70" s="479">
        <v>2.9314541600000004</v>
      </c>
      <c r="AF70" s="479">
        <v>7.1239575509339996</v>
      </c>
    </row>
    <row r="71" spans="2:32" x14ac:dyDescent="0.25">
      <c r="B71" s="472" t="s">
        <v>311</v>
      </c>
      <c r="Q71" s="324" t="s">
        <v>23</v>
      </c>
      <c r="R71" s="324" t="s">
        <v>23</v>
      </c>
      <c r="S71" s="324" t="s">
        <v>23</v>
      </c>
      <c r="T71" s="324" t="s">
        <v>23</v>
      </c>
      <c r="U71" s="324" t="s">
        <v>23</v>
      </c>
      <c r="V71" s="249">
        <v>32.547848100000003</v>
      </c>
      <c r="W71" s="249">
        <v>39.453688159999999</v>
      </c>
      <c r="X71" s="477">
        <f t="shared" si="2"/>
        <v>46.071897077789004</v>
      </c>
      <c r="Y71" s="477"/>
      <c r="AA71" s="249">
        <v>40.196591040000001</v>
      </c>
      <c r="AB71" s="249">
        <v>42.533603509999999</v>
      </c>
      <c r="AC71" s="249">
        <v>44.680792570000001</v>
      </c>
      <c r="AD71" s="479">
        <v>46.071897077789004</v>
      </c>
      <c r="AE71" s="479">
        <v>52.788495987788998</v>
      </c>
      <c r="AF71" s="479">
        <v>40.115786007788998</v>
      </c>
    </row>
  </sheetData>
  <pageMargins left="0.7" right="0.7" top="0.75" bottom="0.75" header="0.3" footer="0.3"/>
  <pageSetup paperSize="8" scale="68" orientation="landscape" r:id="rId1"/>
  <headerFooter>
    <oddHeader>&amp;Cs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4063-056D-4115-BC7E-B7A018054117}">
  <sheetPr>
    <tabColor rgb="FF8CA7AF"/>
  </sheetPr>
  <dimension ref="A1:AJ24"/>
  <sheetViews>
    <sheetView showGridLines="0" zoomScale="75" zoomScaleNormal="75" workbookViewId="0">
      <selection activeCell="B2" sqref="B2"/>
    </sheetView>
  </sheetViews>
  <sheetFormatPr defaultRowHeight="15" x14ac:dyDescent="0.25"/>
  <cols>
    <col min="1" max="1" width="5.5703125" customWidth="1"/>
    <col min="2" max="2" width="31" bestFit="1" customWidth="1"/>
    <col min="3" max="11" width="9.140625" style="78" hidden="1" customWidth="1"/>
    <col min="12" max="16" width="9.140625" customWidth="1"/>
  </cols>
  <sheetData>
    <row r="1" spans="1:36" s="235" customFormat="1" ht="5.0999999999999996" customHeight="1" x14ac:dyDescent="0.25">
      <c r="A1"/>
      <c r="B1"/>
      <c r="C1" s="78"/>
      <c r="D1" s="78"/>
      <c r="E1" s="78"/>
      <c r="F1" s="78"/>
      <c r="G1" s="78"/>
      <c r="H1" s="78"/>
      <c r="I1" s="78"/>
      <c r="J1" s="78"/>
      <c r="K1" s="78"/>
    </row>
    <row r="2" spans="1:36" s="235" customFormat="1" ht="30" customHeight="1" x14ac:dyDescent="0.25">
      <c r="A2"/>
      <c r="B2" s="171" t="s">
        <v>1</v>
      </c>
      <c r="C2" s="200"/>
      <c r="D2" s="200"/>
      <c r="E2" s="200"/>
      <c r="F2" s="200"/>
      <c r="G2" s="200"/>
      <c r="H2" s="200"/>
      <c r="I2" s="200"/>
      <c r="J2" s="200"/>
      <c r="K2" s="200"/>
      <c r="L2" s="236"/>
      <c r="M2" s="236"/>
      <c r="N2" s="236"/>
      <c r="O2" s="236"/>
      <c r="P2" s="236"/>
      <c r="Q2" s="236"/>
      <c r="R2" s="236"/>
      <c r="S2" s="236"/>
      <c r="T2" s="236"/>
      <c r="U2" s="236"/>
      <c r="V2" s="237"/>
      <c r="W2" s="237"/>
      <c r="X2" s="237"/>
      <c r="Y2" s="238"/>
      <c r="Z2" s="238"/>
      <c r="AB2" s="239"/>
      <c r="AC2" s="239"/>
      <c r="AD2" s="239"/>
      <c r="AF2" s="239"/>
      <c r="AG2" s="239"/>
      <c r="AH2" s="239"/>
      <c r="AI2" s="239"/>
    </row>
    <row r="3" spans="1:36" s="235" customFormat="1" x14ac:dyDescent="0.25">
      <c r="A3"/>
      <c r="B3" s="165" t="s">
        <v>2</v>
      </c>
      <c r="C3" s="173"/>
      <c r="D3" s="173"/>
      <c r="E3" s="173"/>
      <c r="F3" s="173"/>
      <c r="G3" s="173"/>
      <c r="H3" s="173"/>
      <c r="I3" s="173"/>
      <c r="J3" s="173"/>
      <c r="K3" s="173"/>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c r="AJ3" s="442"/>
    </row>
    <row r="4" spans="1:36" s="235" customFormat="1" x14ac:dyDescent="0.25">
      <c r="A4"/>
      <c r="B4" s="6" t="s">
        <v>6</v>
      </c>
      <c r="C4" s="161"/>
      <c r="D4" s="161"/>
      <c r="E4" s="161"/>
      <c r="F4" s="161"/>
      <c r="G4" s="161"/>
      <c r="H4" s="161"/>
      <c r="I4" s="161"/>
      <c r="J4" s="161"/>
      <c r="K4" s="161"/>
    </row>
    <row r="5" spans="1:36" s="235" customFormat="1" x14ac:dyDescent="0.25">
      <c r="A5"/>
      <c r="B5" t="s">
        <v>7</v>
      </c>
      <c r="C5" s="78"/>
      <c r="D5" s="78"/>
      <c r="E5" s="78"/>
      <c r="F5" s="78"/>
      <c r="G5" s="78"/>
      <c r="H5" s="78"/>
      <c r="I5" s="78"/>
      <c r="J5" s="78"/>
      <c r="K5" s="78"/>
      <c r="L5" s="247">
        <v>1.33</v>
      </c>
      <c r="M5" s="247">
        <v>1.39</v>
      </c>
      <c r="N5" s="247">
        <v>1.28</v>
      </c>
      <c r="O5" s="247">
        <v>1.33</v>
      </c>
      <c r="P5" s="247">
        <v>1.33</v>
      </c>
      <c r="Q5" s="247">
        <v>1.1100000000000001</v>
      </c>
      <c r="R5" s="247">
        <v>1.1100000000000001</v>
      </c>
      <c r="S5" s="247">
        <v>1.1299999999999999</v>
      </c>
      <c r="T5" s="247">
        <v>1.18</v>
      </c>
      <c r="U5" s="247">
        <v>1.1200000000000001</v>
      </c>
      <c r="V5" s="247">
        <v>1.1399999999999999</v>
      </c>
      <c r="W5" s="247">
        <v>1.18</v>
      </c>
      <c r="X5" s="247" vm="73">
        <f>AD5</f>
        <v>1.0530489999999999</v>
      </c>
      <c r="AA5" s="430">
        <v>1.1200000000000001</v>
      </c>
      <c r="AB5" s="247" vm="47">
        <v>1.0933930000000001</v>
      </c>
      <c r="AC5" s="247" vm="51">
        <v>1.063836</v>
      </c>
      <c r="AD5" s="247" vm="73">
        <v>1.0530489999999999</v>
      </c>
      <c r="AE5" s="430" vm="104">
        <v>1.0730059999999999</v>
      </c>
      <c r="AF5" s="430" vm="153">
        <v>1.080657</v>
      </c>
    </row>
    <row r="6" spans="1:36" s="235" customFormat="1" x14ac:dyDescent="0.25">
      <c r="A6"/>
      <c r="B6" t="s">
        <v>8</v>
      </c>
      <c r="C6" s="78"/>
      <c r="D6" s="78"/>
      <c r="E6" s="78"/>
      <c r="F6" s="78"/>
      <c r="G6" s="78"/>
      <c r="H6" s="78"/>
      <c r="I6" s="78"/>
      <c r="J6" s="78"/>
      <c r="K6" s="78"/>
      <c r="L6" s="247">
        <v>1.34</v>
      </c>
      <c r="M6" s="247">
        <v>1.29</v>
      </c>
      <c r="N6" s="247">
        <v>1.32</v>
      </c>
      <c r="O6" s="247">
        <v>1.38</v>
      </c>
      <c r="P6" s="247">
        <v>1.21</v>
      </c>
      <c r="Q6" s="247">
        <v>1.0900000000000001</v>
      </c>
      <c r="R6" s="247">
        <v>1.05</v>
      </c>
      <c r="S6" s="247">
        <v>1.2</v>
      </c>
      <c r="T6" s="247">
        <v>1.1399999999999999</v>
      </c>
      <c r="U6" s="247">
        <v>1.1200000000000001</v>
      </c>
      <c r="V6" s="247">
        <v>1.23</v>
      </c>
      <c r="W6" s="247">
        <v>1.1299999999999999</v>
      </c>
      <c r="X6" s="247" vm="75">
        <f>AD6</f>
        <v>1.0666</v>
      </c>
      <c r="AA6" s="430">
        <v>1.1100000000000001</v>
      </c>
      <c r="AB6" s="247" vm="49">
        <v>1.0387</v>
      </c>
      <c r="AC6" s="247" vm="52">
        <v>0.9748</v>
      </c>
      <c r="AD6" s="247" vm="75">
        <v>1.0666</v>
      </c>
      <c r="AE6" s="430" vm="105">
        <v>1.0874999999999999</v>
      </c>
      <c r="AF6" s="430" vm="154">
        <v>1.0866</v>
      </c>
    </row>
    <row r="7" spans="1:36" s="235" customFormat="1" x14ac:dyDescent="0.25">
      <c r="A7"/>
      <c r="B7"/>
      <c r="C7" s="78"/>
      <c r="D7" s="78"/>
      <c r="E7" s="78"/>
      <c r="F7" s="78"/>
      <c r="G7" s="78"/>
      <c r="H7" s="78"/>
      <c r="I7" s="78"/>
      <c r="J7" s="78"/>
      <c r="K7" s="78"/>
      <c r="AA7" s="350"/>
      <c r="AE7" s="350"/>
      <c r="AF7" s="350"/>
    </row>
    <row r="8" spans="1:36" s="235" customFormat="1" x14ac:dyDescent="0.25">
      <c r="A8"/>
      <c r="B8" s="6" t="s">
        <v>9</v>
      </c>
      <c r="C8" s="161"/>
      <c r="D8" s="161"/>
      <c r="E8" s="161"/>
      <c r="F8" s="161"/>
      <c r="G8" s="161"/>
      <c r="H8" s="161"/>
      <c r="I8" s="161"/>
      <c r="J8" s="161"/>
      <c r="K8" s="161"/>
      <c r="AA8" s="350"/>
      <c r="AE8" s="350"/>
      <c r="AF8" s="350"/>
    </row>
    <row r="9" spans="1:36" s="235" customFormat="1" x14ac:dyDescent="0.25">
      <c r="A9"/>
      <c r="B9" t="s">
        <v>10</v>
      </c>
      <c r="C9" s="78"/>
      <c r="D9" s="78"/>
      <c r="E9" s="78"/>
      <c r="F9" s="78"/>
      <c r="G9" s="78"/>
      <c r="H9" s="78"/>
      <c r="I9" s="78"/>
      <c r="J9" s="78"/>
      <c r="K9" s="78"/>
      <c r="L9" s="247">
        <v>2.33</v>
      </c>
      <c r="M9" s="247">
        <v>2.33</v>
      </c>
      <c r="N9" s="247">
        <v>2.5099999999999998</v>
      </c>
      <c r="O9" s="247">
        <v>2.87</v>
      </c>
      <c r="P9" s="247">
        <v>3.12</v>
      </c>
      <c r="Q9" s="247">
        <v>3.7</v>
      </c>
      <c r="R9" s="247">
        <v>3.86</v>
      </c>
      <c r="S9" s="247">
        <v>3.6</v>
      </c>
      <c r="T9" s="247">
        <v>4.3099999999999996</v>
      </c>
      <c r="U9" s="247">
        <v>4.41</v>
      </c>
      <c r="V9" s="247">
        <v>5.89</v>
      </c>
      <c r="W9" s="247">
        <v>6.38</v>
      </c>
      <c r="X9" s="247" vm="74">
        <f>AD9</f>
        <v>5.4399040000000003</v>
      </c>
      <c r="AA9" s="430">
        <v>5.87</v>
      </c>
      <c r="AB9" s="247" vm="48">
        <v>5.556476</v>
      </c>
      <c r="AC9" s="247" vm="53">
        <v>5.4630850000000004</v>
      </c>
      <c r="AD9" s="247" vm="74">
        <v>5.4399040000000003</v>
      </c>
      <c r="AE9" s="430" vm="106">
        <v>5.5750489999999999</v>
      </c>
      <c r="AF9" s="430" vm="152">
        <v>5.4826870000000003</v>
      </c>
    </row>
    <row r="10" spans="1:36" s="235" customFormat="1" x14ac:dyDescent="0.25">
      <c r="A10"/>
      <c r="B10" t="s">
        <v>11</v>
      </c>
      <c r="C10" s="78"/>
      <c r="D10" s="78"/>
      <c r="E10" s="78"/>
      <c r="F10" s="78"/>
      <c r="G10" s="78"/>
      <c r="H10" s="78"/>
      <c r="I10" s="78"/>
      <c r="J10" s="78"/>
      <c r="K10" s="78"/>
      <c r="L10" s="247">
        <v>2.42</v>
      </c>
      <c r="M10" s="247">
        <v>2.42</v>
      </c>
      <c r="N10" s="247">
        <v>2.7</v>
      </c>
      <c r="O10" s="247">
        <v>3.26</v>
      </c>
      <c r="P10" s="247">
        <v>3.22</v>
      </c>
      <c r="Q10" s="247">
        <v>4.3099999999999996</v>
      </c>
      <c r="R10" s="247">
        <v>3.43</v>
      </c>
      <c r="S10" s="247">
        <v>3.97</v>
      </c>
      <c r="T10" s="247">
        <v>4.4400000000000004</v>
      </c>
      <c r="U10" s="247">
        <v>4.5199999999999996</v>
      </c>
      <c r="V10" s="247">
        <v>6.37</v>
      </c>
      <c r="W10" s="247">
        <v>6.31</v>
      </c>
      <c r="X10" s="247" vm="76">
        <f>AD10</f>
        <v>5.6386000000000003</v>
      </c>
      <c r="AA10" s="430">
        <v>5.3</v>
      </c>
      <c r="AB10" s="247" vm="50">
        <v>5.4229000000000003</v>
      </c>
      <c r="AC10" s="247" vm="54">
        <v>5.2584</v>
      </c>
      <c r="AD10" s="247" vm="76">
        <v>5.6386000000000003</v>
      </c>
      <c r="AE10" s="430" vm="107">
        <v>5.5157999999999996</v>
      </c>
      <c r="AF10" s="430" vm="155">
        <v>5.2788000000000004</v>
      </c>
    </row>
    <row r="11" spans="1:36" s="235" customFormat="1" x14ac:dyDescent="0.25">
      <c r="A11"/>
      <c r="B11"/>
      <c r="C11" s="78"/>
      <c r="D11" s="78"/>
      <c r="E11" s="78"/>
      <c r="F11" s="78"/>
      <c r="G11" s="78"/>
      <c r="H11" s="78"/>
      <c r="I11" s="78"/>
      <c r="J11" s="78"/>
      <c r="K11" s="78"/>
    </row>
    <row r="12" spans="1:36" s="235" customFormat="1" ht="36" x14ac:dyDescent="0.25">
      <c r="A12"/>
      <c r="B12" s="425" t="s">
        <v>12</v>
      </c>
      <c r="C12" s="426"/>
      <c r="D12" s="426"/>
      <c r="E12" s="426"/>
      <c r="F12" s="426"/>
      <c r="G12" s="426"/>
      <c r="H12" s="426"/>
      <c r="I12" s="426"/>
      <c r="J12" s="426"/>
      <c r="K12" s="426"/>
      <c r="L12" s="350"/>
      <c r="M12" s="350"/>
      <c r="N12" s="350"/>
      <c r="O12" s="350"/>
      <c r="P12" s="350"/>
      <c r="Q12" s="350"/>
      <c r="R12" s="350"/>
      <c r="S12" s="350"/>
      <c r="T12" s="350"/>
      <c r="U12" s="350"/>
      <c r="V12" s="350"/>
      <c r="W12" s="350"/>
      <c r="X12" s="350"/>
      <c r="Y12" s="350"/>
      <c r="Z12" s="350"/>
      <c r="AE12" s="350"/>
      <c r="AF12" s="350"/>
      <c r="AG12" s="350"/>
      <c r="AH12" s="350"/>
    </row>
    <row r="13" spans="1:36" s="235" customFormat="1" x14ac:dyDescent="0.25">
      <c r="A13"/>
      <c r="B13" s="165" t="s">
        <v>12</v>
      </c>
      <c r="C13" s="173"/>
      <c r="D13" s="173"/>
      <c r="E13" s="173"/>
      <c r="F13" s="173"/>
      <c r="G13" s="173"/>
      <c r="H13" s="173"/>
      <c r="I13" s="173"/>
      <c r="J13" s="173"/>
      <c r="K13" s="173"/>
      <c r="L13" s="240">
        <v>2010</v>
      </c>
      <c r="M13" s="240">
        <v>2011</v>
      </c>
      <c r="N13" s="240">
        <v>2012</v>
      </c>
      <c r="O13" s="240">
        <v>2013</v>
      </c>
      <c r="P13" s="240">
        <v>2014</v>
      </c>
      <c r="Q13" s="240">
        <v>2015</v>
      </c>
      <c r="R13" s="240">
        <v>2016</v>
      </c>
      <c r="S13" s="240">
        <v>2017</v>
      </c>
      <c r="T13" s="240">
        <v>2018</v>
      </c>
      <c r="U13" s="240">
        <v>2019</v>
      </c>
      <c r="V13" s="240">
        <v>2020</v>
      </c>
      <c r="W13" s="240">
        <v>2021</v>
      </c>
      <c r="X13" s="241">
        <v>2022</v>
      </c>
      <c r="Y13" s="242">
        <v>2023</v>
      </c>
      <c r="AA13" s="243" t="s">
        <v>283</v>
      </c>
      <c r="AB13" s="243" t="s">
        <v>284</v>
      </c>
      <c r="AC13" s="243" t="s">
        <v>285</v>
      </c>
      <c r="AD13" s="243">
        <v>2022</v>
      </c>
      <c r="AE13" s="244" t="s">
        <v>313</v>
      </c>
      <c r="AF13" s="244" t="s">
        <v>314</v>
      </c>
      <c r="AG13" s="245" t="s">
        <v>315</v>
      </c>
      <c r="AH13" s="246">
        <v>2023</v>
      </c>
    </row>
    <row r="14" spans="1:36" s="235" customFormat="1" x14ac:dyDescent="0.25">
      <c r="A14"/>
      <c r="B14" s="427" t="s">
        <v>13</v>
      </c>
      <c r="C14" s="428"/>
      <c r="D14" s="428"/>
      <c r="E14" s="428"/>
      <c r="F14" s="428"/>
      <c r="G14" s="428"/>
      <c r="H14" s="428"/>
      <c r="I14" s="428"/>
      <c r="J14" s="428"/>
      <c r="K14" s="428"/>
      <c r="L14" s="429">
        <f>'Income Statement'!L75</f>
        <v>3656.5377149999999</v>
      </c>
      <c r="M14" s="429">
        <f>'Income Statement'!M75</f>
        <v>3656.5377149999999</v>
      </c>
      <c r="N14" s="429">
        <f>'Income Statement'!N75</f>
        <v>3656.5377149999999</v>
      </c>
      <c r="O14" s="429">
        <f>'Income Statement'!O75</f>
        <v>3656.5377149999999</v>
      </c>
      <c r="P14" s="429">
        <f>'Income Statement'!P75</f>
        <v>3656.5377149999999</v>
      </c>
      <c r="Q14" s="429">
        <f>'Income Statement'!Q75</f>
        <v>3656.5377149999999</v>
      </c>
      <c r="R14" s="429">
        <f>'Income Statement'!R75</f>
        <v>3656.5377149999999</v>
      </c>
      <c r="S14" s="429">
        <f>'Income Statement'!S75</f>
        <v>3656.5377149999999</v>
      </c>
      <c r="T14" s="429">
        <f>'Income Statement'!T75</f>
        <v>3656.5377149999999</v>
      </c>
      <c r="U14" s="429">
        <f>'Income Statement'!U75</f>
        <v>3656.5377149999999</v>
      </c>
      <c r="V14" s="429">
        <f>'Income Statement'!V75</f>
        <v>3965.681012</v>
      </c>
      <c r="W14" s="429">
        <f>'Income Statement'!W75</f>
        <v>3965.681012</v>
      </c>
      <c r="X14" s="429">
        <f>'Income Statement'!X75</f>
        <v>3965.681012</v>
      </c>
      <c r="Y14" s="429"/>
      <c r="Z14" s="429"/>
      <c r="AA14" s="249">
        <f>'Income Statement'!AA75</f>
        <v>3965.681012</v>
      </c>
      <c r="AB14" s="249">
        <f>'Income Statement'!AB75</f>
        <v>3965.681012</v>
      </c>
      <c r="AC14" s="249">
        <f>'Income Statement'!AC75</f>
        <v>3965.681012</v>
      </c>
      <c r="AD14" s="249">
        <f>'Income Statement'!AD75</f>
        <v>3965.681012</v>
      </c>
      <c r="AE14" s="249">
        <f>'Income Statement'!AE75</f>
        <v>4184.0209999999997</v>
      </c>
      <c r="AF14" s="249">
        <f>'Income Statement'!AF75</f>
        <v>4184.0209999999997</v>
      </c>
      <c r="AG14" s="429"/>
      <c r="AH14" s="429"/>
    </row>
    <row r="15" spans="1:36" s="235" customFormat="1" x14ac:dyDescent="0.25">
      <c r="A15"/>
      <c r="B15" s="214" t="s">
        <v>14</v>
      </c>
      <c r="C15" s="426"/>
      <c r="D15" s="426"/>
      <c r="E15" s="426"/>
      <c r="F15" s="426"/>
      <c r="G15" s="426"/>
      <c r="H15" s="426"/>
      <c r="I15" s="426"/>
      <c r="J15" s="426"/>
      <c r="K15" s="426"/>
      <c r="L15" s="432" t="s">
        <v>23</v>
      </c>
      <c r="M15" s="432" t="s">
        <v>23</v>
      </c>
      <c r="N15" s="429">
        <v>31.904523000000001</v>
      </c>
      <c r="O15" s="429">
        <v>27.597268</v>
      </c>
      <c r="P15" s="429">
        <v>23.257999999999999</v>
      </c>
      <c r="Q15" s="429">
        <v>21.424972</v>
      </c>
      <c r="R15" s="429">
        <v>21.384398000000001</v>
      </c>
      <c r="S15" s="429">
        <v>21.906324000000001</v>
      </c>
      <c r="T15" s="429">
        <v>21.771965999999999</v>
      </c>
      <c r="U15" s="429">
        <v>21.405346999999999</v>
      </c>
      <c r="V15" s="429">
        <v>19.600000000000001</v>
      </c>
      <c r="W15" s="429">
        <v>19.103158000000001</v>
      </c>
      <c r="X15" s="429">
        <f>AD15</f>
        <v>18.616167000000001</v>
      </c>
      <c r="Y15" s="429"/>
      <c r="Z15" s="429"/>
      <c r="AA15" s="249">
        <v>19.103158000000001</v>
      </c>
      <c r="AB15" s="249">
        <v>18.616167000000001</v>
      </c>
      <c r="AC15" s="249">
        <v>18.616167000000001</v>
      </c>
      <c r="AD15" s="249">
        <v>18.616167000000001</v>
      </c>
      <c r="AE15" s="429">
        <v>18.616167000000001</v>
      </c>
      <c r="AF15" s="429">
        <v>18.616167000000001</v>
      </c>
      <c r="AG15" s="429"/>
      <c r="AH15" s="429"/>
    </row>
    <row r="16" spans="1:36" s="235" customFormat="1" x14ac:dyDescent="0.25">
      <c r="A16"/>
      <c r="B16" s="214"/>
      <c r="C16" s="426"/>
      <c r="D16" s="426"/>
      <c r="E16" s="426"/>
      <c r="F16" s="426"/>
      <c r="G16" s="426"/>
      <c r="H16" s="426"/>
      <c r="I16" s="426"/>
      <c r="J16" s="426"/>
      <c r="K16" s="426"/>
      <c r="L16" s="430"/>
      <c r="M16" s="430"/>
      <c r="N16" s="430"/>
      <c r="O16" s="430"/>
      <c r="P16" s="430"/>
      <c r="Q16" s="430"/>
      <c r="R16" s="430"/>
      <c r="S16" s="430"/>
      <c r="T16" s="430"/>
      <c r="U16" s="430"/>
      <c r="V16" s="350"/>
      <c r="W16" s="350"/>
      <c r="X16" s="350"/>
      <c r="Y16" s="350"/>
      <c r="Z16" s="350"/>
      <c r="AA16" s="247"/>
      <c r="AB16" s="247"/>
      <c r="AC16" s="247"/>
      <c r="AE16" s="430"/>
      <c r="AF16" s="430"/>
      <c r="AG16" s="430"/>
      <c r="AH16" s="350"/>
    </row>
    <row r="17" spans="1:34" s="235" customFormat="1" x14ac:dyDescent="0.25">
      <c r="A17"/>
      <c r="B17" s="214" t="s">
        <v>271</v>
      </c>
      <c r="C17" s="426"/>
      <c r="D17" s="426"/>
      <c r="E17" s="426"/>
      <c r="F17" s="426"/>
      <c r="G17" s="426"/>
      <c r="H17" s="426"/>
      <c r="I17" s="426"/>
      <c r="J17" s="426"/>
      <c r="K17" s="426"/>
      <c r="L17" s="429">
        <f t="shared" ref="L17:U17" si="0">872308162/1000000</f>
        <v>872.30816200000004</v>
      </c>
      <c r="M17" s="429">
        <f t="shared" si="0"/>
        <v>872.30816200000004</v>
      </c>
      <c r="N17" s="429">
        <f t="shared" si="0"/>
        <v>872.30816200000004</v>
      </c>
      <c r="O17" s="429">
        <f t="shared" si="0"/>
        <v>872.30816200000004</v>
      </c>
      <c r="P17" s="429">
        <f t="shared" si="0"/>
        <v>872.30816200000004</v>
      </c>
      <c r="Q17" s="429">
        <f t="shared" si="0"/>
        <v>872.30816200000004</v>
      </c>
      <c r="R17" s="429">
        <f t="shared" si="0"/>
        <v>872.30816200000004</v>
      </c>
      <c r="S17" s="429">
        <f t="shared" si="0"/>
        <v>872.30816200000004</v>
      </c>
      <c r="T17" s="429">
        <f t="shared" si="0"/>
        <v>872.30816200000004</v>
      </c>
      <c r="U17" s="429">
        <f t="shared" si="0"/>
        <v>872.30816200000004</v>
      </c>
      <c r="V17" s="429">
        <f>872308162/1000000</f>
        <v>872.30816200000004</v>
      </c>
      <c r="W17" s="429">
        <f>960558162/1000000</f>
        <v>960.55816200000004</v>
      </c>
      <c r="X17" s="429">
        <f>AD17</f>
        <v>960.55816200000004</v>
      </c>
      <c r="Y17" s="350"/>
      <c r="Z17" s="350"/>
      <c r="AA17" s="249">
        <f>960558162/1000000</f>
        <v>960.55816200000004</v>
      </c>
      <c r="AB17" s="249">
        <f>960558162/1000000</f>
        <v>960.55816200000004</v>
      </c>
      <c r="AC17" s="249">
        <f>960558162/1000000</f>
        <v>960.55816200000004</v>
      </c>
      <c r="AD17" s="249">
        <f>960558162/1000000</f>
        <v>960.55816200000004</v>
      </c>
      <c r="AE17" s="429">
        <f>+AD17+50968400/1000000</f>
        <v>1011.526562</v>
      </c>
      <c r="AF17" s="429">
        <f>+AD17+50968400/1000000</f>
        <v>1011.526562</v>
      </c>
      <c r="AG17" s="429"/>
      <c r="AH17" s="429"/>
    </row>
    <row r="18" spans="1:34" s="235" customFormat="1" x14ac:dyDescent="0.25">
      <c r="A18"/>
      <c r="B18" s="427" t="s">
        <v>16</v>
      </c>
      <c r="C18" s="428"/>
      <c r="D18" s="428"/>
      <c r="E18" s="428"/>
      <c r="F18" s="428"/>
      <c r="G18" s="428"/>
      <c r="H18" s="428"/>
      <c r="I18" s="428"/>
      <c r="J18" s="428"/>
      <c r="K18" s="428"/>
      <c r="L18" s="429">
        <f t="shared" ref="L18:Q18" si="1">L17*L19</f>
        <v>676.30051799860007</v>
      </c>
      <c r="M18" s="429">
        <f t="shared" si="1"/>
        <v>676.30051799860007</v>
      </c>
      <c r="N18" s="429">
        <f t="shared" si="1"/>
        <v>676.30051799860007</v>
      </c>
      <c r="O18" s="429">
        <f t="shared" si="1"/>
        <v>676.30051799860007</v>
      </c>
      <c r="P18" s="429">
        <f t="shared" si="1"/>
        <v>676.30051799860007</v>
      </c>
      <c r="Q18" s="429">
        <f t="shared" si="1"/>
        <v>676.30051799860007</v>
      </c>
      <c r="R18" s="429">
        <f>R17*R19</f>
        <v>676.30051799860007</v>
      </c>
      <c r="S18" s="429">
        <f>720191372/1000000</f>
        <v>720.191372</v>
      </c>
      <c r="T18" s="429">
        <f>720191372/1000000</f>
        <v>720.191372</v>
      </c>
      <c r="U18" s="429">
        <f>720191372/1000000</f>
        <v>720.191372</v>
      </c>
      <c r="V18" s="429">
        <f>720191372/1000000</f>
        <v>720.191372</v>
      </c>
      <c r="W18" s="429">
        <f>720191372/1000000</f>
        <v>720.191372</v>
      </c>
      <c r="X18" s="429">
        <f>AD18</f>
        <v>720.191372</v>
      </c>
      <c r="Y18" s="350"/>
      <c r="Z18" s="350"/>
      <c r="AA18" s="249">
        <f t="shared" ref="AA18:AF18" si="2">720191372/1000000</f>
        <v>720.191372</v>
      </c>
      <c r="AB18" s="249">
        <f t="shared" si="2"/>
        <v>720.191372</v>
      </c>
      <c r="AC18" s="249">
        <f t="shared" si="2"/>
        <v>720.191372</v>
      </c>
      <c r="AD18" s="249">
        <f t="shared" si="2"/>
        <v>720.191372</v>
      </c>
      <c r="AE18" s="249">
        <f t="shared" si="2"/>
        <v>720.191372</v>
      </c>
      <c r="AF18" s="249">
        <f t="shared" si="2"/>
        <v>720.191372</v>
      </c>
      <c r="AG18" s="429"/>
      <c r="AH18" s="429"/>
    </row>
    <row r="19" spans="1:34" s="235" customFormat="1" x14ac:dyDescent="0.25">
      <c r="A19"/>
      <c r="B19" s="214" t="s">
        <v>17</v>
      </c>
      <c r="C19" s="426"/>
      <c r="D19" s="426"/>
      <c r="E19" s="426"/>
      <c r="F19" s="426"/>
      <c r="G19" s="426"/>
      <c r="H19" s="426"/>
      <c r="I19" s="426"/>
      <c r="J19" s="426"/>
      <c r="K19" s="426"/>
      <c r="L19" s="344">
        <v>0.77529999999999999</v>
      </c>
      <c r="M19" s="344">
        <v>0.77529999999999999</v>
      </c>
      <c r="N19" s="344">
        <v>0.77529999999999999</v>
      </c>
      <c r="O19" s="344">
        <v>0.77529999999999999</v>
      </c>
      <c r="P19" s="344">
        <v>0.77529999999999999</v>
      </c>
      <c r="Q19" s="344">
        <v>0.77529999999999999</v>
      </c>
      <c r="R19" s="344">
        <v>0.77529999999999999</v>
      </c>
      <c r="S19" s="344">
        <v>0.82599999999999996</v>
      </c>
      <c r="T19" s="344">
        <f>T18/T17</f>
        <v>0.82561576673634285</v>
      </c>
      <c r="U19" s="344">
        <f>U18/U17</f>
        <v>0.82561576673634285</v>
      </c>
      <c r="V19" s="344">
        <f>V18/V17</f>
        <v>0.82561576673634285</v>
      </c>
      <c r="W19" s="344">
        <f>W18/W17</f>
        <v>0.74976341932327462</v>
      </c>
      <c r="X19" s="344">
        <f>X18/X17</f>
        <v>0.74976341932327462</v>
      </c>
      <c r="Y19" s="350"/>
      <c r="Z19" s="350"/>
      <c r="AA19" s="308">
        <f t="shared" ref="AA19:AF19" si="3">AA18/AA17</f>
        <v>0.74976341932327462</v>
      </c>
      <c r="AB19" s="308">
        <f t="shared" si="3"/>
        <v>0.74976341932327462</v>
      </c>
      <c r="AC19" s="308">
        <f t="shared" si="3"/>
        <v>0.74976341932327462</v>
      </c>
      <c r="AD19" s="308">
        <f t="shared" si="3"/>
        <v>0.74976341932327462</v>
      </c>
      <c r="AE19" s="431">
        <f t="shared" si="3"/>
        <v>0.71198463693927194</v>
      </c>
      <c r="AF19" s="523">
        <f t="shared" si="3"/>
        <v>0.71198463693927194</v>
      </c>
      <c r="AG19" s="344"/>
      <c r="AH19" s="344"/>
    </row>
    <row r="20" spans="1:34" s="235" customFormat="1" x14ac:dyDescent="0.25">
      <c r="A20"/>
      <c r="B20" s="214"/>
      <c r="C20" s="426"/>
      <c r="D20" s="426"/>
      <c r="E20" s="426"/>
      <c r="F20" s="426"/>
      <c r="G20" s="426"/>
      <c r="H20" s="426"/>
      <c r="I20" s="426"/>
      <c r="J20" s="426"/>
      <c r="K20" s="426"/>
      <c r="L20" s="430"/>
      <c r="M20" s="430"/>
      <c r="N20" s="430"/>
      <c r="O20" s="430"/>
      <c r="P20" s="430"/>
      <c r="Q20" s="430"/>
      <c r="R20" s="430"/>
      <c r="S20" s="430"/>
      <c r="T20" s="430"/>
      <c r="U20" s="430"/>
      <c r="V20" s="350"/>
      <c r="W20" s="350"/>
      <c r="X20" s="350"/>
      <c r="Y20" s="350"/>
      <c r="Z20" s="350"/>
      <c r="AE20" s="350"/>
      <c r="AF20" s="350"/>
    </row>
    <row r="21" spans="1:34" s="235" customFormat="1" x14ac:dyDescent="0.25">
      <c r="A21"/>
      <c r="B21" s="214" t="s">
        <v>15</v>
      </c>
      <c r="C21" s="426"/>
      <c r="D21" s="426"/>
      <c r="E21" s="426"/>
      <c r="F21" s="426"/>
      <c r="G21" s="426"/>
      <c r="H21" s="426"/>
      <c r="I21" s="426"/>
      <c r="J21" s="426"/>
      <c r="K21" s="426"/>
      <c r="L21" s="429">
        <v>158.805204</v>
      </c>
      <c r="M21" s="429">
        <v>158.805204</v>
      </c>
      <c r="N21" s="429">
        <v>476.41561200000001</v>
      </c>
      <c r="O21" s="429">
        <v>476.41561200000001</v>
      </c>
      <c r="P21" s="429">
        <v>476.41561200000001</v>
      </c>
      <c r="Q21" s="429">
        <v>476.41561200000001</v>
      </c>
      <c r="R21" s="429">
        <f t="shared" ref="R21:U21" si="4">606850394/1000000</f>
        <v>606.85039400000005</v>
      </c>
      <c r="S21" s="429">
        <f t="shared" si="4"/>
        <v>606.85039400000005</v>
      </c>
      <c r="T21" s="429">
        <f t="shared" si="4"/>
        <v>606.85039400000005</v>
      </c>
      <c r="U21" s="429">
        <f t="shared" si="4"/>
        <v>606.85039400000005</v>
      </c>
      <c r="V21" s="429">
        <f>606850394/1000000</f>
        <v>606.85039400000005</v>
      </c>
      <c r="W21" s="429">
        <f>581165268/1000000</f>
        <v>581.16526799999997</v>
      </c>
      <c r="X21" s="429">
        <f>AD21</f>
        <v>581.16526799999997</v>
      </c>
      <c r="Y21" s="350"/>
      <c r="Z21" s="350"/>
      <c r="AA21" s="249">
        <v>581.16526799999997</v>
      </c>
      <c r="AB21" s="249">
        <v>581.16526799999997</v>
      </c>
      <c r="AC21" s="249">
        <v>581.16526799999997</v>
      </c>
      <c r="AD21" s="249">
        <v>581.16526799999997</v>
      </c>
      <c r="AE21" s="429">
        <v>581.16526799999997</v>
      </c>
      <c r="AF21" s="429">
        <v>581.16526799999997</v>
      </c>
      <c r="AG21" s="429"/>
      <c r="AH21" s="429"/>
    </row>
    <row r="22" spans="1:34" s="235" customFormat="1" x14ac:dyDescent="0.25">
      <c r="A22"/>
      <c r="B22" s="427" t="s">
        <v>16</v>
      </c>
      <c r="C22" s="426"/>
      <c r="D22" s="426"/>
      <c r="E22" s="426"/>
      <c r="F22" s="426"/>
      <c r="G22" s="426"/>
      <c r="H22" s="426"/>
      <c r="I22" s="426"/>
      <c r="J22" s="426"/>
      <c r="K22" s="426"/>
      <c r="L22" s="429">
        <v>102.90211499999999</v>
      </c>
      <c r="M22" s="429">
        <v>80.990655000000004</v>
      </c>
      <c r="N22" s="429">
        <v>242.97196500000001</v>
      </c>
      <c r="O22" s="429">
        <v>242.97196500000001</v>
      </c>
      <c r="P22" s="429">
        <v>242.97196500000001</v>
      </c>
      <c r="Q22" s="429">
        <v>242.97196500000001</v>
      </c>
      <c r="R22" s="429">
        <v>310.76989400000002</v>
      </c>
      <c r="S22" s="429">
        <v>310.76989400000002</v>
      </c>
      <c r="T22" s="429">
        <v>310.76989400000002</v>
      </c>
      <c r="U22" s="429">
        <v>310.76989400000002</v>
      </c>
      <c r="V22" s="429">
        <v>319.444794</v>
      </c>
      <c r="W22" s="429">
        <v>322.794194</v>
      </c>
      <c r="X22" s="429">
        <f>AD22</f>
        <v>325.72599400000001</v>
      </c>
      <c r="Y22" s="350"/>
      <c r="Z22" s="350"/>
      <c r="AA22" s="249">
        <v>319.531407</v>
      </c>
      <c r="AB22" s="249">
        <v>325.72599400000001</v>
      </c>
      <c r="AC22" s="249">
        <v>325.72599400000001</v>
      </c>
      <c r="AD22" s="249">
        <v>325.72599400000001</v>
      </c>
      <c r="AE22" s="429">
        <v>325.72599400000001</v>
      </c>
      <c r="AF22" s="429">
        <v>325.72599400000001</v>
      </c>
      <c r="AG22" s="429"/>
      <c r="AH22" s="429"/>
    </row>
    <row r="23" spans="1:34" s="235" customFormat="1" x14ac:dyDescent="0.25">
      <c r="A23"/>
      <c r="B23" s="214" t="s">
        <v>17</v>
      </c>
      <c r="C23" s="426"/>
      <c r="D23" s="426"/>
      <c r="E23" s="426"/>
      <c r="F23" s="426"/>
      <c r="G23" s="426"/>
      <c r="H23" s="426"/>
      <c r="I23" s="426"/>
      <c r="J23" s="426"/>
      <c r="K23" s="426"/>
      <c r="L23" s="344">
        <f t="shared" ref="L23:Q23" si="5">L22/L21</f>
        <v>0.64797697057836967</v>
      </c>
      <c r="M23" s="344">
        <f t="shared" si="5"/>
        <v>0.51000000604514195</v>
      </c>
      <c r="N23" s="344">
        <f t="shared" si="5"/>
        <v>0.51000000604514195</v>
      </c>
      <c r="O23" s="344">
        <f t="shared" si="5"/>
        <v>0.51000000604514195</v>
      </c>
      <c r="P23" s="344">
        <f t="shared" si="5"/>
        <v>0.51000000604514195</v>
      </c>
      <c r="Q23" s="344">
        <f t="shared" si="5"/>
        <v>0.51000000604514195</v>
      </c>
      <c r="R23" s="344">
        <f t="shared" ref="R23:T23" si="6">R22/R21</f>
        <v>0.51210297805294003</v>
      </c>
      <c r="S23" s="344">
        <f t="shared" si="6"/>
        <v>0.51210297805294003</v>
      </c>
      <c r="T23" s="344">
        <f t="shared" si="6"/>
        <v>0.51210297805294003</v>
      </c>
      <c r="U23" s="344">
        <f>U22/U21</f>
        <v>0.51210297805294003</v>
      </c>
      <c r="V23" s="344">
        <f>V22/V21</f>
        <v>0.52639793457891371</v>
      </c>
      <c r="W23" s="344">
        <f>W22/W21</f>
        <v>0.55542581735975316</v>
      </c>
      <c r="X23" s="344">
        <f>X22/X21</f>
        <v>0.5604705097414735</v>
      </c>
      <c r="Y23" s="350"/>
      <c r="Z23" s="350"/>
      <c r="AA23" s="308">
        <v>0.57467735708002254</v>
      </c>
      <c r="AB23" s="308">
        <v>0.57390708382720734</v>
      </c>
      <c r="AC23" s="308">
        <v>0.57390708382720734</v>
      </c>
      <c r="AD23" s="308">
        <f>AD22/AD21</f>
        <v>0.5604705097414735</v>
      </c>
      <c r="AE23" s="308">
        <f>AE22/AE21</f>
        <v>0.5604705097414735</v>
      </c>
      <c r="AF23" s="308">
        <f>AF22/AF21</f>
        <v>0.5604705097414735</v>
      </c>
      <c r="AG23" s="344"/>
      <c r="AH23" s="344"/>
    </row>
    <row r="24" spans="1:34" s="235" customFormat="1" x14ac:dyDescent="0.25">
      <c r="A24"/>
      <c r="B24"/>
      <c r="C24" s="78"/>
      <c r="D24" s="78"/>
      <c r="E24" s="78"/>
      <c r="F24" s="78"/>
      <c r="G24" s="78"/>
      <c r="H24" s="78"/>
      <c r="I24" s="78"/>
      <c r="J24" s="78"/>
      <c r="K24"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0A454-2A80-46C4-BB7E-B1CF42FF6563}">
  <sheetPr>
    <tabColor rgb="FF8CA7AF"/>
  </sheetPr>
  <dimension ref="B1:AS104"/>
  <sheetViews>
    <sheetView showGridLines="0" zoomScale="75" zoomScaleNormal="75" workbookViewId="0">
      <pane xSplit="2" ySplit="3" topLeftCell="N67" activePane="bottomRight" state="frozen"/>
      <selection activeCell="B2" sqref="B2"/>
      <selection pane="topRight" activeCell="B2" sqref="B2"/>
      <selection pane="bottomLeft" activeCell="B2" sqref="B2"/>
      <selection pane="bottomRight" activeCell="B2" sqref="B2"/>
    </sheetView>
  </sheetViews>
  <sheetFormatPr defaultRowHeight="15" customHeight="1" outlineLevelRow="1" x14ac:dyDescent="0.25"/>
  <cols>
    <col min="1" max="1" width="5.5703125" customWidth="1"/>
    <col min="2" max="2" width="43.42578125" customWidth="1"/>
    <col min="3" max="16" width="9.140625" style="235" customWidth="1"/>
    <col min="17" max="25" width="9.5703125" style="235" customWidth="1"/>
    <col min="26" max="29" width="9.140625" style="235" customWidth="1"/>
    <col min="30" max="30" width="9.140625" style="235"/>
    <col min="31" max="31" width="9.42578125" style="235" customWidth="1"/>
    <col min="32" max="34" width="9.140625" style="235" customWidth="1"/>
    <col min="35" max="35" width="10.140625" style="235" customWidth="1"/>
    <col min="36" max="43" width="9.140625" style="235" customWidth="1"/>
    <col min="44" max="44" width="9.140625" style="235"/>
  </cols>
  <sheetData>
    <row r="1" spans="2:45" ht="5.0999999999999996" customHeight="1" x14ac:dyDescent="0.25">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60"/>
      <c r="AP1" s="60"/>
      <c r="AQ1" s="60"/>
    </row>
    <row r="2" spans="2:45" ht="30" customHeight="1" x14ac:dyDescent="0.25">
      <c r="B2" s="171" t="s">
        <v>18</v>
      </c>
      <c r="C2" s="236"/>
      <c r="D2" s="236"/>
      <c r="E2" s="236"/>
      <c r="F2" s="236"/>
      <c r="G2" s="236"/>
      <c r="H2" s="236"/>
      <c r="I2" s="236"/>
      <c r="J2" s="236"/>
      <c r="K2" s="236"/>
      <c r="L2" s="237"/>
      <c r="M2" s="237"/>
      <c r="N2" s="249"/>
      <c r="O2" s="249"/>
      <c r="P2" s="249"/>
      <c r="Q2" s="249"/>
      <c r="R2" s="249"/>
      <c r="T2" s="239"/>
      <c r="U2" s="239"/>
      <c r="V2" s="239"/>
      <c r="W2" s="239">
        <v>0</v>
      </c>
      <c r="X2" s="239"/>
      <c r="Y2" s="239"/>
    </row>
    <row r="3" spans="2:45" ht="15" customHeight="1" x14ac:dyDescent="0.25">
      <c r="B3" s="166" t="s">
        <v>18</v>
      </c>
      <c r="C3" s="240">
        <v>2001</v>
      </c>
      <c r="D3" s="240">
        <v>2002</v>
      </c>
      <c r="E3" s="240">
        <v>2003</v>
      </c>
      <c r="F3" s="240">
        <v>2004</v>
      </c>
      <c r="G3" s="240">
        <v>2005</v>
      </c>
      <c r="H3" s="240">
        <v>2006</v>
      </c>
      <c r="I3" s="240">
        <v>2007</v>
      </c>
      <c r="J3" s="240">
        <v>2008</v>
      </c>
      <c r="K3" s="240">
        <v>2009</v>
      </c>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c r="AJ3" s="243" t="s">
        <v>283</v>
      </c>
      <c r="AK3" s="243" t="s">
        <v>286</v>
      </c>
      <c r="AL3" s="243" t="s">
        <v>287</v>
      </c>
      <c r="AM3" s="243" t="s">
        <v>288</v>
      </c>
      <c r="AN3" s="244" t="s">
        <v>313</v>
      </c>
      <c r="AO3" s="244" t="s">
        <v>313</v>
      </c>
      <c r="AP3" s="245" t="s">
        <v>316</v>
      </c>
      <c r="AQ3" s="246" t="s">
        <v>317</v>
      </c>
    </row>
    <row r="4" spans="2:45" ht="15" customHeight="1" x14ac:dyDescent="0.25">
      <c r="B4" t="s">
        <v>22</v>
      </c>
      <c r="C4" s="250" t="s">
        <v>23</v>
      </c>
      <c r="D4" s="250" t="s">
        <v>23</v>
      </c>
      <c r="E4" s="250" t="s">
        <v>23</v>
      </c>
      <c r="F4" s="250" t="s">
        <v>23</v>
      </c>
      <c r="G4" s="250" t="s">
        <v>23</v>
      </c>
      <c r="H4" s="250" t="s">
        <v>23</v>
      </c>
      <c r="I4" s="250" t="s">
        <v>23</v>
      </c>
      <c r="J4" s="250" t="s">
        <v>23</v>
      </c>
      <c r="K4" s="250" t="s">
        <v>23</v>
      </c>
      <c r="L4" s="250" t="s">
        <v>23</v>
      </c>
      <c r="M4" s="250" t="s">
        <v>23</v>
      </c>
      <c r="N4" s="250" t="s">
        <v>23</v>
      </c>
      <c r="O4" s="250" t="s">
        <v>23</v>
      </c>
      <c r="P4" s="250" t="s">
        <v>23</v>
      </c>
      <c r="Q4" s="249">
        <v>15517</v>
      </c>
      <c r="R4" s="249">
        <v>14595</v>
      </c>
      <c r="S4" s="249">
        <v>15746</v>
      </c>
      <c r="T4" s="249">
        <v>15278.085902243063</v>
      </c>
      <c r="U4" s="249">
        <v>14333.008747377571</v>
      </c>
      <c r="V4" s="249">
        <v>12448.204728787994</v>
      </c>
      <c r="W4" s="249">
        <v>14982.909467325995</v>
      </c>
      <c r="X4" s="249">
        <f>AD4</f>
        <v>20650.764386505634</v>
      </c>
      <c r="Y4" s="249"/>
      <c r="Z4" s="249"/>
      <c r="AA4" s="249">
        <v>5503.1552549713942</v>
      </c>
      <c r="AB4" s="249">
        <v>10166.642537572738</v>
      </c>
      <c r="AC4" s="249">
        <v>15846.914367148178</v>
      </c>
      <c r="AD4" s="249">
        <v>20650.764386505634</v>
      </c>
      <c r="AE4" s="249">
        <v>4483.5053430675298</v>
      </c>
      <c r="AF4" s="249">
        <v>8245.3604827433028</v>
      </c>
      <c r="AG4" s="249"/>
      <c r="AH4" s="249"/>
      <c r="AJ4" s="249">
        <f>AA4</f>
        <v>5503.1552549713942</v>
      </c>
      <c r="AK4" s="249">
        <f>AB4-AA4</f>
        <v>4663.4872826013434</v>
      </c>
      <c r="AL4" s="249">
        <f>AC4-AB4</f>
        <v>5680.2718295754403</v>
      </c>
      <c r="AM4" s="249">
        <f>AD4-AC4</f>
        <v>4803.8500193574564</v>
      </c>
      <c r="AN4" s="249">
        <f>AE4</f>
        <v>4483.5053430675298</v>
      </c>
      <c r="AO4" s="249">
        <f>AF4-AE4</f>
        <v>3761.855139675773</v>
      </c>
      <c r="AP4" s="249"/>
      <c r="AQ4" s="249"/>
      <c r="AS4" s="64"/>
    </row>
    <row r="5" spans="2:45" s="64" customFormat="1" ht="15" customHeight="1" x14ac:dyDescent="0.25">
      <c r="B5" s="199" t="s">
        <v>24</v>
      </c>
      <c r="C5" s="251" t="str">
        <f t="shared" ref="C5:W5" si="0">IFERROR(C4/B4-1,"-")</f>
        <v>-</v>
      </c>
      <c r="D5" s="251" t="str">
        <f t="shared" si="0"/>
        <v>-</v>
      </c>
      <c r="E5" s="251" t="str">
        <f t="shared" si="0"/>
        <v>-</v>
      </c>
      <c r="F5" s="251" t="str">
        <f t="shared" si="0"/>
        <v>-</v>
      </c>
      <c r="G5" s="251" t="str">
        <f t="shared" si="0"/>
        <v>-</v>
      </c>
      <c r="H5" s="251" t="str">
        <f t="shared" si="0"/>
        <v>-</v>
      </c>
      <c r="I5" s="251" t="str">
        <f t="shared" si="0"/>
        <v>-</v>
      </c>
      <c r="J5" s="251" t="str">
        <f t="shared" si="0"/>
        <v>-</v>
      </c>
      <c r="K5" s="251" t="str">
        <f t="shared" si="0"/>
        <v>-</v>
      </c>
      <c r="L5" s="251" t="str">
        <f t="shared" si="0"/>
        <v>-</v>
      </c>
      <c r="M5" s="251" t="str">
        <f t="shared" si="0"/>
        <v>-</v>
      </c>
      <c r="N5" s="251" t="str">
        <f t="shared" si="0"/>
        <v>-</v>
      </c>
      <c r="O5" s="251" t="str">
        <f t="shared" si="0"/>
        <v>-</v>
      </c>
      <c r="P5" s="251" t="str">
        <f t="shared" si="0"/>
        <v>-</v>
      </c>
      <c r="Q5" s="251" t="str">
        <f t="shared" si="0"/>
        <v>-</v>
      </c>
      <c r="R5" s="251">
        <f t="shared" si="0"/>
        <v>-5.9418702068698814E-2</v>
      </c>
      <c r="S5" s="251">
        <f t="shared" si="0"/>
        <v>7.8862624186365249E-2</v>
      </c>
      <c r="T5" s="251">
        <f t="shared" si="0"/>
        <v>-2.9716378620407546E-2</v>
      </c>
      <c r="U5" s="251">
        <f t="shared" si="0"/>
        <v>-6.1858348022950982E-2</v>
      </c>
      <c r="V5" s="251">
        <f t="shared" si="0"/>
        <v>-0.13150093269387197</v>
      </c>
      <c r="W5" s="251">
        <f t="shared" si="0"/>
        <v>0.20362010376292949</v>
      </c>
      <c r="X5" s="251">
        <f>IFERROR(X4/W4-1,"-")</f>
        <v>0.37828800417834896</v>
      </c>
      <c r="Y5" s="251"/>
      <c r="Z5" s="249"/>
      <c r="AA5" s="258" t="str">
        <f>IFERROR(AA4/#REF!-1,"-")</f>
        <v>-</v>
      </c>
      <c r="AB5" s="258" t="str">
        <f>IFERROR(AB4/#REF!-1,"-")</f>
        <v>-</v>
      </c>
      <c r="AC5" s="258" t="str">
        <f>IFERROR(AC4/#REF!-1,"-")</f>
        <v>-</v>
      </c>
      <c r="AD5" s="258">
        <f>IFERROR(AD4/W4-1,"-")</f>
        <v>0.37828800417834896</v>
      </c>
      <c r="AE5" s="258">
        <f>IFERROR(AE4/AA4-1,"-")</f>
        <v>-0.18528459850060408</v>
      </c>
      <c r="AF5" s="258">
        <f>IFERROR(AF4/AB4-1,"-")</f>
        <v>-0.18897901128410644</v>
      </c>
      <c r="AG5" s="258"/>
      <c r="AH5" s="258"/>
      <c r="AI5" s="253"/>
      <c r="AJ5" s="251" t="s">
        <v>23</v>
      </c>
      <c r="AK5" s="252">
        <f>IFERROR(AK4/AJ4-1,"-")</f>
        <v>-0.15257937191786819</v>
      </c>
      <c r="AL5" s="252">
        <f>IFERROR(AL4/AK4-1,"-")</f>
        <v>0.21803094666249923</v>
      </c>
      <c r="AM5" s="252">
        <f>IFERROR(AM4/AL4-1,"-")</f>
        <v>-0.15429223046240903</v>
      </c>
      <c r="AN5" s="252">
        <f>IFERROR(AN4/AM4-1,"-")</f>
        <v>-6.6684987041451094E-2</v>
      </c>
      <c r="AO5" s="252">
        <f>IFERROR(AO4/AN4-1,"-")</f>
        <v>-0.16095669530261281</v>
      </c>
      <c r="AP5" s="252"/>
      <c r="AQ5" s="252"/>
      <c r="AR5" s="253"/>
    </row>
    <row r="6" spans="2:45" s="58" customFormat="1" ht="15" customHeight="1" outlineLevel="1" x14ac:dyDescent="0.25">
      <c r="B6" s="196" t="s">
        <v>328</v>
      </c>
      <c r="C6" s="97" t="s">
        <v>23</v>
      </c>
      <c r="D6" s="97" t="s">
        <v>23</v>
      </c>
      <c r="E6" s="97" t="s">
        <v>23</v>
      </c>
      <c r="F6" s="97" t="s">
        <v>23</v>
      </c>
      <c r="G6" s="97" t="s">
        <v>23</v>
      </c>
      <c r="H6" s="97" t="s">
        <v>23</v>
      </c>
      <c r="I6" s="97" t="s">
        <v>23</v>
      </c>
      <c r="J6" s="97" t="s">
        <v>23</v>
      </c>
      <c r="K6" s="97" t="s">
        <v>23</v>
      </c>
      <c r="L6" s="97" t="s">
        <v>23</v>
      </c>
      <c r="M6" s="97" t="s">
        <v>23</v>
      </c>
      <c r="N6" s="97" t="s">
        <v>23</v>
      </c>
      <c r="O6" s="97" t="s">
        <v>23</v>
      </c>
      <c r="P6" s="97" t="s">
        <v>23</v>
      </c>
      <c r="Q6" s="97" t="s">
        <v>23</v>
      </c>
      <c r="R6" s="97" t="s">
        <v>23</v>
      </c>
      <c r="S6" s="97" t="s">
        <v>23</v>
      </c>
      <c r="T6" s="97">
        <v>12648.820726901402</v>
      </c>
      <c r="U6" s="97">
        <v>11422.016027499525</v>
      </c>
      <c r="V6" s="97">
        <v>12555.498923360756</v>
      </c>
      <c r="W6" s="97">
        <v>14139.980513078937</v>
      </c>
      <c r="X6" s="97">
        <f>AD6</f>
        <v>19256.630568936365</v>
      </c>
      <c r="Y6" s="97"/>
      <c r="Z6" s="249"/>
      <c r="AA6" s="97">
        <v>5208.3361173848634</v>
      </c>
      <c r="AB6" s="97">
        <v>9480.9364328429983</v>
      </c>
      <c r="AC6" s="97">
        <v>14819.543534099745</v>
      </c>
      <c r="AD6" s="97">
        <v>19256.630568936365</v>
      </c>
      <c r="AE6" s="249">
        <v>4135.5559603102756</v>
      </c>
      <c r="AF6" s="249">
        <v>7348.7462655401123</v>
      </c>
      <c r="AG6" s="97"/>
      <c r="AH6" s="97"/>
      <c r="AI6" s="108"/>
      <c r="AJ6" s="97">
        <f t="shared" ref="AJ6:AJ13" si="1">AA6</f>
        <v>5208.3361173848634</v>
      </c>
      <c r="AK6" s="97">
        <f t="shared" ref="AK6:AK13" si="2">AB6-AA6</f>
        <v>4272.6003154581349</v>
      </c>
      <c r="AL6" s="97">
        <f t="shared" ref="AL6:AL13" si="3">AC6-AB6</f>
        <v>5338.6071012567463</v>
      </c>
      <c r="AM6" s="97">
        <f t="shared" ref="AM6:AM13" si="4">AD6-AC6</f>
        <v>4437.0870348366207</v>
      </c>
      <c r="AN6" s="97">
        <f>AE6</f>
        <v>4135.5559603102756</v>
      </c>
      <c r="AO6" s="97">
        <f>AF6-AE6</f>
        <v>3213.1903052298367</v>
      </c>
      <c r="AP6" s="97"/>
      <c r="AQ6" s="97"/>
      <c r="AR6" s="108"/>
      <c r="AS6" s="64"/>
    </row>
    <row r="7" spans="2:45" s="58" customFormat="1" ht="15" customHeight="1" outlineLevel="1" x14ac:dyDescent="0.25">
      <c r="B7" s="196" t="s">
        <v>144</v>
      </c>
      <c r="C7" s="97" t="s">
        <v>23</v>
      </c>
      <c r="D7" s="97" t="s">
        <v>23</v>
      </c>
      <c r="E7" s="97" t="s">
        <v>23</v>
      </c>
      <c r="F7" s="97" t="s">
        <v>23</v>
      </c>
      <c r="G7" s="97" t="s">
        <v>23</v>
      </c>
      <c r="H7" s="97" t="s">
        <v>23</v>
      </c>
      <c r="I7" s="97" t="s">
        <v>23</v>
      </c>
      <c r="J7" s="97" t="s">
        <v>23</v>
      </c>
      <c r="K7" s="97" t="s">
        <v>23</v>
      </c>
      <c r="L7" s="97" t="s">
        <v>23</v>
      </c>
      <c r="M7" s="97" t="s">
        <v>23</v>
      </c>
      <c r="N7" s="97" t="s">
        <v>23</v>
      </c>
      <c r="O7" s="97" t="s">
        <v>23</v>
      </c>
      <c r="P7" s="97" t="s">
        <v>23</v>
      </c>
      <c r="Q7" s="97" t="s">
        <v>23</v>
      </c>
      <c r="R7" s="97" t="s">
        <v>23</v>
      </c>
      <c r="S7" s="97" t="s">
        <v>23</v>
      </c>
      <c r="T7" s="97">
        <v>6637.1365185046561</v>
      </c>
      <c r="U7" s="97">
        <v>6195.333174016384</v>
      </c>
      <c r="V7" s="97">
        <v>3313</v>
      </c>
      <c r="W7" s="97">
        <v>3947.1593803751339</v>
      </c>
      <c r="X7" s="97">
        <f>AD7</f>
        <v>4054.0010166171428</v>
      </c>
      <c r="Y7" s="97"/>
      <c r="Z7" s="249"/>
      <c r="AA7" s="97">
        <v>937.28267186630808</v>
      </c>
      <c r="AB7" s="97">
        <v>1930.5460166159849</v>
      </c>
      <c r="AC7" s="97">
        <v>2979.8594924791514</v>
      </c>
      <c r="AD7" s="97">
        <v>4054.0010166171428</v>
      </c>
      <c r="AE7" s="249">
        <v>1059.7088994847868</v>
      </c>
      <c r="AF7" s="249">
        <v>2085.3890551409627</v>
      </c>
      <c r="AG7" s="97"/>
      <c r="AH7" s="97"/>
      <c r="AI7" s="108"/>
      <c r="AJ7" s="97">
        <f t="shared" si="1"/>
        <v>937.28267186630808</v>
      </c>
      <c r="AK7" s="97">
        <f t="shared" si="2"/>
        <v>993.26334474967678</v>
      </c>
      <c r="AL7" s="97">
        <f t="shared" si="3"/>
        <v>1049.3134758631666</v>
      </c>
      <c r="AM7" s="97">
        <f t="shared" si="4"/>
        <v>1074.1415241379914</v>
      </c>
      <c r="AN7" s="97">
        <f>AE7</f>
        <v>1059.7088994847868</v>
      </c>
      <c r="AO7" s="97">
        <f>AF7-AE7</f>
        <v>1025.6801556561759</v>
      </c>
      <c r="AP7" s="97"/>
      <c r="AQ7" s="97"/>
      <c r="AR7" s="108"/>
      <c r="AS7" s="64"/>
    </row>
    <row r="8" spans="2:45" s="58" customFormat="1" ht="15" customHeight="1" outlineLevel="1" x14ac:dyDescent="0.25">
      <c r="B8" s="196" t="s">
        <v>348</v>
      </c>
      <c r="C8" s="97" t="s">
        <v>23</v>
      </c>
      <c r="D8" s="97" t="s">
        <v>23</v>
      </c>
      <c r="E8" s="97" t="s">
        <v>23</v>
      </c>
      <c r="F8" s="97" t="s">
        <v>23</v>
      </c>
      <c r="G8" s="97" t="s">
        <v>23</v>
      </c>
      <c r="H8" s="97" t="s">
        <v>23</v>
      </c>
      <c r="I8" s="97" t="s">
        <v>23</v>
      </c>
      <c r="J8" s="97" t="s">
        <v>23</v>
      </c>
      <c r="K8" s="97" t="s">
        <v>23</v>
      </c>
      <c r="L8" s="97" t="s">
        <v>23</v>
      </c>
      <c r="M8" s="97" t="s">
        <v>23</v>
      </c>
      <c r="N8" s="97" t="s">
        <v>23</v>
      </c>
      <c r="O8" s="97" t="s">
        <v>23</v>
      </c>
      <c r="P8" s="97" t="s">
        <v>23</v>
      </c>
      <c r="Q8" s="97" t="s">
        <v>23</v>
      </c>
      <c r="R8" s="97" t="s">
        <v>23</v>
      </c>
      <c r="S8" s="97" t="s">
        <v>23</v>
      </c>
      <c r="T8" s="97">
        <v>-4007.8713431629949</v>
      </c>
      <c r="U8" s="97">
        <v>-3284.3404541383352</v>
      </c>
      <c r="V8" s="97">
        <v>-3420.2941945727616</v>
      </c>
      <c r="W8" s="97">
        <v>-3104.2304261280751</v>
      </c>
      <c r="X8" s="97">
        <f>AD8</f>
        <v>-2659.8671990478738</v>
      </c>
      <c r="Y8" s="97"/>
      <c r="Z8" s="249"/>
      <c r="AA8" s="97">
        <f>AA4-AA6-AA7</f>
        <v>-642.46353427977726</v>
      </c>
      <c r="AB8" s="97">
        <f>AB4-AB6-AB7</f>
        <v>-1244.8399118862455</v>
      </c>
      <c r="AC8" s="97">
        <f>AC4-AC6-AC7</f>
        <v>-1952.4886594307181</v>
      </c>
      <c r="AD8" s="97">
        <f>AD4-AD6-AD7</f>
        <v>-2659.8671990478738</v>
      </c>
      <c r="AE8" s="249">
        <v>-711.75951672753183</v>
      </c>
      <c r="AF8" s="249">
        <v>-1188.7748379377717</v>
      </c>
      <c r="AG8" s="97"/>
      <c r="AH8" s="97"/>
      <c r="AI8" s="108"/>
      <c r="AJ8" s="97">
        <f t="shared" si="1"/>
        <v>-642.46353427977726</v>
      </c>
      <c r="AK8" s="97">
        <f t="shared" si="2"/>
        <v>-602.37637760646828</v>
      </c>
      <c r="AL8" s="97">
        <f t="shared" si="3"/>
        <v>-707.6487475444726</v>
      </c>
      <c r="AM8" s="97">
        <f t="shared" si="4"/>
        <v>-707.37853961715564</v>
      </c>
      <c r="AN8" s="97">
        <f t="shared" ref="AN8:AN13" si="5">AE8</f>
        <v>-711.75951672753183</v>
      </c>
      <c r="AO8" s="97">
        <f>AF8-AE8</f>
        <v>-477.0153212102399</v>
      </c>
      <c r="AP8" s="97"/>
      <c r="AQ8" s="97"/>
      <c r="AR8" s="108"/>
      <c r="AS8" s="64"/>
    </row>
    <row r="9" spans="2:45" ht="15" customHeight="1" x14ac:dyDescent="0.25">
      <c r="B9" s="57" t="s">
        <v>25</v>
      </c>
      <c r="C9" s="254" t="s">
        <v>23</v>
      </c>
      <c r="D9" s="254" t="s">
        <v>23</v>
      </c>
      <c r="E9" s="254" t="s">
        <v>23</v>
      </c>
      <c r="F9" s="254" t="s">
        <v>23</v>
      </c>
      <c r="G9" s="254" t="s">
        <v>23</v>
      </c>
      <c r="H9" s="254" t="s">
        <v>23</v>
      </c>
      <c r="I9" s="254" t="s">
        <v>23</v>
      </c>
      <c r="J9" s="254" t="s">
        <v>23</v>
      </c>
      <c r="K9" s="254" t="s">
        <v>23</v>
      </c>
      <c r="L9" s="254" t="s">
        <v>23</v>
      </c>
      <c r="M9" s="254" t="s">
        <v>23</v>
      </c>
      <c r="N9" s="254" t="s">
        <v>23</v>
      </c>
      <c r="O9" s="254" t="s">
        <v>23</v>
      </c>
      <c r="P9" s="254" t="s">
        <v>23</v>
      </c>
      <c r="Q9" s="249">
        <v>10062.293811547117</v>
      </c>
      <c r="R9" s="249">
        <v>8856.9682417859367</v>
      </c>
      <c r="S9" s="249">
        <v>10354.922798192285</v>
      </c>
      <c r="T9" s="249">
        <f>T4-T13</f>
        <v>10178.903246388894</v>
      </c>
      <c r="U9" s="249">
        <f>U4-U13</f>
        <v>9115.8589065144843</v>
      </c>
      <c r="V9" s="249">
        <f>V4-V13</f>
        <v>7356.4867873569929</v>
      </c>
      <c r="W9" s="249">
        <f>W4-W13</f>
        <v>10148.018698363005</v>
      </c>
      <c r="X9" s="249">
        <f>X4-X13</f>
        <v>14529.713836391627</v>
      </c>
      <c r="Y9" s="249"/>
      <c r="Z9" s="249"/>
      <c r="AA9" s="249">
        <f t="shared" ref="AA9:AE9" si="6">AA4-AA13</f>
        <v>4348.6603448369933</v>
      </c>
      <c r="AB9" s="249">
        <f t="shared" si="6"/>
        <v>7256.5282631382361</v>
      </c>
      <c r="AC9" s="249">
        <f t="shared" si="6"/>
        <v>11514.74619785526</v>
      </c>
      <c r="AD9" s="249">
        <f t="shared" si="6"/>
        <v>14529.713836391627</v>
      </c>
      <c r="AE9" s="249">
        <f t="shared" si="6"/>
        <v>2364.4586792105947</v>
      </c>
      <c r="AF9" s="249">
        <f>AF4-AF13</f>
        <v>4581.2068921505779</v>
      </c>
      <c r="AG9" s="249"/>
      <c r="AH9" s="249"/>
      <c r="AJ9" s="249">
        <f t="shared" si="1"/>
        <v>4348.6603448369933</v>
      </c>
      <c r="AK9" s="249">
        <f t="shared" si="2"/>
        <v>2907.8679183012428</v>
      </c>
      <c r="AL9" s="249">
        <f t="shared" si="3"/>
        <v>4258.217934717024</v>
      </c>
      <c r="AM9" s="249">
        <f t="shared" si="4"/>
        <v>3014.9676385363673</v>
      </c>
      <c r="AN9" s="249">
        <f t="shared" si="5"/>
        <v>2364.4586792105947</v>
      </c>
      <c r="AO9" s="249">
        <f t="shared" ref="AO9:AO13" si="7">AF9-AE9</f>
        <v>2216.7482129399832</v>
      </c>
      <c r="AP9" s="249"/>
      <c r="AQ9" s="249"/>
      <c r="AS9" s="64"/>
    </row>
    <row r="10" spans="2:45" s="58" customFormat="1" ht="15" customHeight="1" outlineLevel="1" x14ac:dyDescent="0.25">
      <c r="B10" s="196" t="s">
        <v>328</v>
      </c>
      <c r="C10" s="255" t="s">
        <v>23</v>
      </c>
      <c r="D10" s="255" t="s">
        <v>23</v>
      </c>
      <c r="E10" s="255" t="s">
        <v>23</v>
      </c>
      <c r="F10" s="255" t="s">
        <v>23</v>
      </c>
      <c r="G10" s="255" t="s">
        <v>23</v>
      </c>
      <c r="H10" s="255" t="s">
        <v>23</v>
      </c>
      <c r="I10" s="255" t="s">
        <v>23</v>
      </c>
      <c r="J10" s="255" t="s">
        <v>23</v>
      </c>
      <c r="K10" s="255" t="s">
        <v>23</v>
      </c>
      <c r="L10" s="255" t="s">
        <v>23</v>
      </c>
      <c r="M10" s="255" t="s">
        <v>23</v>
      </c>
      <c r="N10" s="255" t="s">
        <v>23</v>
      </c>
      <c r="O10" s="255" t="s">
        <v>23</v>
      </c>
      <c r="P10" s="255" t="s">
        <v>23</v>
      </c>
      <c r="Q10" s="97" t="s">
        <v>23</v>
      </c>
      <c r="R10" s="97" t="s">
        <v>23</v>
      </c>
      <c r="S10" s="97" t="s">
        <v>23</v>
      </c>
      <c r="T10" s="97">
        <f t="shared" ref="T10:W12" si="8">T6-T15</f>
        <v>9257.0624288158178</v>
      </c>
      <c r="U10" s="97">
        <f t="shared" si="8"/>
        <v>8011.9216723956497</v>
      </c>
      <c r="V10" s="97">
        <f t="shared" si="8"/>
        <v>9112.9932594796937</v>
      </c>
      <c r="W10" s="97">
        <f t="shared" si="8"/>
        <v>11372.026661574611</v>
      </c>
      <c r="X10" s="97">
        <f>X6-X15</f>
        <v>15481.13307258384</v>
      </c>
      <c r="Y10" s="97"/>
      <c r="Z10" s="249"/>
      <c r="AA10" s="97">
        <v>4615.1403260348297</v>
      </c>
      <c r="AB10" s="97">
        <f t="shared" ref="AB10:AE12" si="9">AB6-AB15</f>
        <v>7709.9109093585339</v>
      </c>
      <c r="AC10" s="97">
        <f t="shared" si="9"/>
        <v>12235.45875857288</v>
      </c>
      <c r="AD10" s="97">
        <f t="shared" si="9"/>
        <v>15481.13307258384</v>
      </c>
      <c r="AE10" s="97">
        <f t="shared" si="9"/>
        <v>2639.8451524433199</v>
      </c>
      <c r="AF10" s="97">
        <f>AF6-AF15</f>
        <v>4868.0730056584598</v>
      </c>
      <c r="AG10" s="97"/>
      <c r="AH10" s="97"/>
      <c r="AI10" s="108"/>
      <c r="AJ10" s="97">
        <f t="shared" si="1"/>
        <v>4615.1403260348297</v>
      </c>
      <c r="AK10" s="97">
        <f t="shared" si="2"/>
        <v>3094.7705833237042</v>
      </c>
      <c r="AL10" s="97">
        <f t="shared" si="3"/>
        <v>4525.5478492143466</v>
      </c>
      <c r="AM10" s="97">
        <f t="shared" si="4"/>
        <v>3245.6743140109593</v>
      </c>
      <c r="AN10" s="97">
        <f t="shared" si="5"/>
        <v>2639.8451524433199</v>
      </c>
      <c r="AO10" s="97">
        <f>AF10-AE10</f>
        <v>2228.2278532151399</v>
      </c>
      <c r="AP10" s="97"/>
      <c r="AQ10" s="97"/>
      <c r="AR10" s="108"/>
      <c r="AS10" s="64"/>
    </row>
    <row r="11" spans="2:45" s="58" customFormat="1" ht="15" customHeight="1" outlineLevel="1" x14ac:dyDescent="0.25">
      <c r="B11" s="196" t="s">
        <v>144</v>
      </c>
      <c r="C11" s="255" t="s">
        <v>23</v>
      </c>
      <c r="D11" s="255" t="s">
        <v>23</v>
      </c>
      <c r="E11" s="255" t="s">
        <v>23</v>
      </c>
      <c r="F11" s="255" t="s">
        <v>23</v>
      </c>
      <c r="G11" s="255" t="s">
        <v>23</v>
      </c>
      <c r="H11" s="255" t="s">
        <v>23</v>
      </c>
      <c r="I11" s="255" t="s">
        <v>23</v>
      </c>
      <c r="J11" s="255" t="s">
        <v>23</v>
      </c>
      <c r="K11" s="255" t="s">
        <v>23</v>
      </c>
      <c r="L11" s="255" t="s">
        <v>23</v>
      </c>
      <c r="M11" s="255" t="s">
        <v>23</v>
      </c>
      <c r="N11" s="255" t="s">
        <v>23</v>
      </c>
      <c r="O11" s="255" t="s">
        <v>23</v>
      </c>
      <c r="P11" s="255" t="s">
        <v>23</v>
      </c>
      <c r="Q11" s="97" t="s">
        <v>23</v>
      </c>
      <c r="R11" s="97" t="s">
        <v>23</v>
      </c>
      <c r="S11" s="97" t="s">
        <v>23</v>
      </c>
      <c r="T11" s="97">
        <f t="shared" si="8"/>
        <v>4922.3948980910955</v>
      </c>
      <c r="U11" s="97">
        <f t="shared" si="8"/>
        <v>4378.98232074728</v>
      </c>
      <c r="V11" s="97">
        <f t="shared" si="8"/>
        <v>1644.4428669767185</v>
      </c>
      <c r="W11" s="97">
        <f t="shared" si="8"/>
        <v>1876.2720844534338</v>
      </c>
      <c r="X11" s="97">
        <f>X7-X16</f>
        <v>1705.223898594023</v>
      </c>
      <c r="Y11" s="97"/>
      <c r="Z11" s="249"/>
      <c r="AA11" s="97">
        <f>AA7-AA16</f>
        <v>375.91669842377496</v>
      </c>
      <c r="AB11" s="97">
        <f t="shared" si="9"/>
        <v>790.0878901855167</v>
      </c>
      <c r="AC11" s="97">
        <f t="shared" si="9"/>
        <v>1224.9791520487533</v>
      </c>
      <c r="AD11" s="97">
        <f t="shared" si="9"/>
        <v>1705.223898594023</v>
      </c>
      <c r="AE11" s="97">
        <f t="shared" si="9"/>
        <v>452.9770982531827</v>
      </c>
      <c r="AF11" s="97">
        <f>AF7-AF16</f>
        <v>907.9636998492881</v>
      </c>
      <c r="AG11" s="97"/>
      <c r="AH11" s="97"/>
      <c r="AI11" s="108"/>
      <c r="AJ11" s="97">
        <f t="shared" si="1"/>
        <v>375.91669842377496</v>
      </c>
      <c r="AK11" s="97">
        <f t="shared" si="2"/>
        <v>414.17119176174174</v>
      </c>
      <c r="AL11" s="97">
        <f t="shared" si="3"/>
        <v>434.89126186323665</v>
      </c>
      <c r="AM11" s="97">
        <f t="shared" si="4"/>
        <v>480.24474654526966</v>
      </c>
      <c r="AN11" s="97">
        <f t="shared" si="5"/>
        <v>452.9770982531827</v>
      </c>
      <c r="AO11" s="97">
        <f t="shared" si="7"/>
        <v>454.9866015961054</v>
      </c>
      <c r="AP11" s="97"/>
      <c r="AQ11" s="97"/>
      <c r="AR11" s="108"/>
      <c r="AS11" s="64"/>
    </row>
    <row r="12" spans="2:45" s="58" customFormat="1" ht="15" customHeight="1" outlineLevel="1" x14ac:dyDescent="0.25">
      <c r="B12" s="196" t="s">
        <v>348</v>
      </c>
      <c r="C12" s="255" t="s">
        <v>23</v>
      </c>
      <c r="D12" s="255" t="s">
        <v>23</v>
      </c>
      <c r="E12" s="255" t="s">
        <v>23</v>
      </c>
      <c r="F12" s="255" t="s">
        <v>23</v>
      </c>
      <c r="G12" s="255" t="s">
        <v>23</v>
      </c>
      <c r="H12" s="255" t="s">
        <v>23</v>
      </c>
      <c r="I12" s="255" t="s">
        <v>23</v>
      </c>
      <c r="J12" s="255" t="s">
        <v>23</v>
      </c>
      <c r="K12" s="255" t="s">
        <v>23</v>
      </c>
      <c r="L12" s="255" t="s">
        <v>23</v>
      </c>
      <c r="M12" s="255" t="s">
        <v>23</v>
      </c>
      <c r="N12" s="255" t="s">
        <v>23</v>
      </c>
      <c r="O12" s="255" t="s">
        <v>23</v>
      </c>
      <c r="P12" s="255" t="s">
        <v>23</v>
      </c>
      <c r="Q12" s="97" t="s">
        <v>23</v>
      </c>
      <c r="R12" s="97" t="s">
        <v>23</v>
      </c>
      <c r="S12" s="97" t="s">
        <v>23</v>
      </c>
      <c r="T12" s="97">
        <f t="shared" si="8"/>
        <v>-4000.5540805180171</v>
      </c>
      <c r="U12" s="97">
        <f t="shared" si="8"/>
        <v>-3275.0450866284418</v>
      </c>
      <c r="V12" s="97">
        <f t="shared" si="8"/>
        <v>-3400.9493390994194</v>
      </c>
      <c r="W12" s="97">
        <f t="shared" si="8"/>
        <v>-3100.2800476650391</v>
      </c>
      <c r="X12" s="97">
        <f>X8-X17</f>
        <v>-2655.5523634162387</v>
      </c>
      <c r="Y12" s="97"/>
      <c r="Z12" s="249"/>
      <c r="AA12" s="97">
        <f>AA8-AA17</f>
        <v>-643.07554105161</v>
      </c>
      <c r="AB12" s="97">
        <f t="shared" si="9"/>
        <v>-1243.4238234158099</v>
      </c>
      <c r="AC12" s="97">
        <f t="shared" si="9"/>
        <v>-1943.2574827763729</v>
      </c>
      <c r="AD12" s="97">
        <f t="shared" si="9"/>
        <v>-2655.5523634162387</v>
      </c>
      <c r="AE12" s="97">
        <f t="shared" si="9"/>
        <v>-728.36357148590776</v>
      </c>
      <c r="AF12" s="97">
        <f t="shared" ref="AF12" si="10">AF8-AF17</f>
        <v>-1194.8298133571702</v>
      </c>
      <c r="AG12" s="97"/>
      <c r="AH12" s="97"/>
      <c r="AI12" s="108"/>
      <c r="AJ12" s="97">
        <f t="shared" si="1"/>
        <v>-643.07554105161</v>
      </c>
      <c r="AK12" s="97">
        <f t="shared" si="2"/>
        <v>-600.34828236419992</v>
      </c>
      <c r="AL12" s="97">
        <f t="shared" si="3"/>
        <v>-699.83365936056293</v>
      </c>
      <c r="AM12" s="97">
        <f t="shared" si="4"/>
        <v>-712.29488063986582</v>
      </c>
      <c r="AN12" s="97">
        <f t="shared" si="5"/>
        <v>-728.36357148590776</v>
      </c>
      <c r="AO12" s="97">
        <f t="shared" si="7"/>
        <v>-466.46624187126247</v>
      </c>
      <c r="AP12" s="97"/>
      <c r="AQ12" s="97"/>
      <c r="AR12" s="108"/>
      <c r="AS12" s="64"/>
    </row>
    <row r="13" spans="2:45" ht="15" customHeight="1" x14ac:dyDescent="0.25">
      <c r="B13" s="6" t="s">
        <v>120</v>
      </c>
      <c r="C13" s="256" t="s">
        <v>23</v>
      </c>
      <c r="D13" s="256" t="s">
        <v>23</v>
      </c>
      <c r="E13" s="256" t="s">
        <v>23</v>
      </c>
      <c r="F13" s="256" t="s">
        <v>23</v>
      </c>
      <c r="G13" s="256">
        <v>3863.8329042601945</v>
      </c>
      <c r="H13" s="256">
        <v>4158.4543568620738</v>
      </c>
      <c r="I13" s="256">
        <v>4553.4677730000003</v>
      </c>
      <c r="J13" s="256">
        <v>4897.1849339999999</v>
      </c>
      <c r="K13" s="256">
        <v>5105.3135599999996</v>
      </c>
      <c r="L13" s="256">
        <v>5404.3312660000001</v>
      </c>
      <c r="M13" s="256">
        <v>5436.4747319999997</v>
      </c>
      <c r="N13" s="256">
        <v>5428.1669899999997</v>
      </c>
      <c r="O13" s="256">
        <v>5450.7966820000001</v>
      </c>
      <c r="P13" s="256">
        <v>5367.1290545283146</v>
      </c>
      <c r="Q13" s="256">
        <v>5454.706188452883</v>
      </c>
      <c r="R13" s="256">
        <v>5738.0317582140642</v>
      </c>
      <c r="S13" s="256">
        <v>5391.0772018077159</v>
      </c>
      <c r="T13" s="256">
        <v>5099.1826558541679</v>
      </c>
      <c r="U13" s="256">
        <v>5217.149840863086</v>
      </c>
      <c r="V13" s="256">
        <v>5091.7179414310012</v>
      </c>
      <c r="W13" s="256">
        <v>4834.8907689629905</v>
      </c>
      <c r="X13" s="256">
        <f>AD13</f>
        <v>6121.0505501140078</v>
      </c>
      <c r="Y13" s="256"/>
      <c r="Z13" s="249"/>
      <c r="AA13" s="256">
        <v>1154.4949101344009</v>
      </c>
      <c r="AB13" s="256">
        <v>2910.1142744345016</v>
      </c>
      <c r="AC13" s="256">
        <v>4332.1681692929187</v>
      </c>
      <c r="AD13" s="256">
        <v>6121.0505501140078</v>
      </c>
      <c r="AE13" s="256">
        <v>2119.0466638569351</v>
      </c>
      <c r="AF13" s="256">
        <v>3664.1535905927253</v>
      </c>
      <c r="AG13" s="256"/>
      <c r="AH13" s="256"/>
      <c r="AJ13" s="256">
        <f t="shared" si="1"/>
        <v>1154.4949101344009</v>
      </c>
      <c r="AK13" s="256">
        <f t="shared" si="2"/>
        <v>1755.6193643001006</v>
      </c>
      <c r="AL13" s="256">
        <f t="shared" si="3"/>
        <v>1422.0538948584172</v>
      </c>
      <c r="AM13" s="256">
        <f t="shared" si="4"/>
        <v>1788.8823808210891</v>
      </c>
      <c r="AN13" s="256">
        <f t="shared" si="5"/>
        <v>2119.0466638569351</v>
      </c>
      <c r="AO13" s="256">
        <f t="shared" si="7"/>
        <v>1545.1069267357902</v>
      </c>
      <c r="AP13" s="256"/>
      <c r="AQ13" s="256"/>
      <c r="AS13" s="64"/>
    </row>
    <row r="14" spans="2:45" s="64" customFormat="1" x14ac:dyDescent="0.25">
      <c r="B14" s="198" t="s">
        <v>24</v>
      </c>
      <c r="C14" s="257" t="str">
        <f t="shared" ref="C14:Q14" si="11">IFERROR(C13/B13-1,"-")</f>
        <v>-</v>
      </c>
      <c r="D14" s="257" t="str">
        <f t="shared" si="11"/>
        <v>-</v>
      </c>
      <c r="E14" s="257" t="str">
        <f t="shared" si="11"/>
        <v>-</v>
      </c>
      <c r="F14" s="257" t="str">
        <f t="shared" si="11"/>
        <v>-</v>
      </c>
      <c r="G14" s="257" t="str">
        <f t="shared" si="11"/>
        <v>-</v>
      </c>
      <c r="H14" s="257">
        <f t="shared" si="11"/>
        <v>7.6251085360610427E-2</v>
      </c>
      <c r="I14" s="257">
        <f t="shared" si="11"/>
        <v>9.4990441697669459E-2</v>
      </c>
      <c r="J14" s="257">
        <f t="shared" si="11"/>
        <v>7.5484702678272342E-2</v>
      </c>
      <c r="K14" s="257">
        <f t="shared" si="11"/>
        <v>4.2499645981308953E-2</v>
      </c>
      <c r="L14" s="257">
        <f t="shared" si="11"/>
        <v>5.856990025897657E-2</v>
      </c>
      <c r="M14" s="257">
        <f t="shared" si="11"/>
        <v>5.9477231164977162E-3</v>
      </c>
      <c r="N14" s="257">
        <f t="shared" si="11"/>
        <v>-1.5281487378391301E-3</v>
      </c>
      <c r="O14" s="257">
        <f t="shared" si="11"/>
        <v>4.1689380672498277E-3</v>
      </c>
      <c r="P14" s="257">
        <f t="shared" si="11"/>
        <v>-1.534961444222982E-2</v>
      </c>
      <c r="Q14" s="257">
        <f t="shared" si="11"/>
        <v>1.6317314719808795E-2</v>
      </c>
      <c r="R14" s="257">
        <f t="shared" ref="R14" si="12">IFERROR(R13/Q13-1,"-")</f>
        <v>5.1941490517116273E-2</v>
      </c>
      <c r="S14" s="257">
        <f t="shared" ref="S14" si="13">IFERROR(S13/R13-1,"-")</f>
        <v>-6.0465778341097232E-2</v>
      </c>
      <c r="T14" s="257">
        <f t="shared" ref="T14" si="14">IFERROR(T13/S13-1,"-")</f>
        <v>-5.4144011489145605E-2</v>
      </c>
      <c r="U14" s="257">
        <f t="shared" ref="U14" si="15">IFERROR(U13/T13-1,"-")</f>
        <v>2.3134528211787853E-2</v>
      </c>
      <c r="V14" s="257">
        <f t="shared" ref="V14" si="16">IFERROR(V13/U13-1,"-")</f>
        <v>-2.4042226744120931E-2</v>
      </c>
      <c r="W14" s="257">
        <f t="shared" ref="W14" si="17">IFERROR(W13/V13-1,"-")</f>
        <v>-5.0440180587817629E-2</v>
      </c>
      <c r="X14" s="257">
        <f>IFERROR(X13/W13-1,"-")</f>
        <v>0.26601630576793345</v>
      </c>
      <c r="Y14" s="251"/>
      <c r="Z14" s="249"/>
      <c r="AA14" s="258" t="str">
        <f>IFERROR(AA13/#REF!-1,"-")</f>
        <v>-</v>
      </c>
      <c r="AB14" s="258" t="str">
        <f>IFERROR(AB13/#REF!-1,"-")</f>
        <v>-</v>
      </c>
      <c r="AC14" s="258" t="str">
        <f>IFERROR(AC13/#REF!-1,"-")</f>
        <v>-</v>
      </c>
      <c r="AD14" s="257">
        <f>IFERROR(AD13/W13-1,"-")</f>
        <v>0.26601630576793345</v>
      </c>
      <c r="AE14" s="258">
        <f>IFERROR(AE13/AA13-1,"-")</f>
        <v>0.83547510279646486</v>
      </c>
      <c r="AF14" s="258">
        <f>IFERROR(AF13/AB13-1,"-")</f>
        <v>0.25910986478520681</v>
      </c>
      <c r="AG14" s="257"/>
      <c r="AH14" s="257"/>
      <c r="AI14" s="253"/>
      <c r="AJ14" s="258" t="str">
        <f>IFERROR(AJ13/#REF!-1,"-")</f>
        <v>-</v>
      </c>
      <c r="AK14" s="258">
        <f>IFERROR(AK13/AJ13-1,"-")</f>
        <v>0.52068177078036637</v>
      </c>
      <c r="AL14" s="258">
        <f t="shared" ref="AL14:AM14" si="18">IFERROR(AL13/AK13-1,"-")</f>
        <v>-0.18999874131296302</v>
      </c>
      <c r="AM14" s="258">
        <f t="shared" si="18"/>
        <v>0.25795680971655033</v>
      </c>
      <c r="AN14" s="258">
        <f>IFERROR(AN13/AM13-1,"-")</f>
        <v>0.18456455638201441</v>
      </c>
      <c r="AO14" s="258">
        <f>IFERROR(AO13/AN13-1,"-")</f>
        <v>-0.27084808792105663</v>
      </c>
      <c r="AP14" s="258"/>
      <c r="AQ14" s="258"/>
      <c r="AR14" s="253"/>
    </row>
    <row r="15" spans="2:45" s="58" customFormat="1" ht="15" customHeight="1" outlineLevel="1" x14ac:dyDescent="0.25">
      <c r="B15" s="196" t="s">
        <v>328</v>
      </c>
      <c r="C15" s="97" t="s">
        <v>23</v>
      </c>
      <c r="D15" s="97" t="s">
        <v>23</v>
      </c>
      <c r="E15" s="97" t="s">
        <v>23</v>
      </c>
      <c r="F15" s="97" t="s">
        <v>23</v>
      </c>
      <c r="G15" s="97" t="s">
        <v>23</v>
      </c>
      <c r="H15" s="97" t="s">
        <v>23</v>
      </c>
      <c r="I15" s="97" t="s">
        <v>23</v>
      </c>
      <c r="J15" s="97" t="s">
        <v>23</v>
      </c>
      <c r="K15" s="97" t="s">
        <v>23</v>
      </c>
      <c r="L15" s="97" t="s">
        <v>23</v>
      </c>
      <c r="M15" s="97" t="s">
        <v>23</v>
      </c>
      <c r="N15" s="97" t="s">
        <v>23</v>
      </c>
      <c r="O15" s="97" t="s">
        <v>23</v>
      </c>
      <c r="P15" s="97" t="s">
        <v>23</v>
      </c>
      <c r="Q15" s="97" t="s">
        <v>23</v>
      </c>
      <c r="R15" s="97" t="s">
        <v>23</v>
      </c>
      <c r="S15" s="97" t="s">
        <v>23</v>
      </c>
      <c r="T15" s="97">
        <v>3391.758298085585</v>
      </c>
      <c r="U15" s="97">
        <v>3410.0943551038754</v>
      </c>
      <c r="V15" s="97">
        <v>3442.5056638810624</v>
      </c>
      <c r="W15" s="97">
        <v>2767.9538515043259</v>
      </c>
      <c r="X15" s="97">
        <f t="shared" ref="X15:X28" si="19">AD15</f>
        <v>3775.4974963525256</v>
      </c>
      <c r="Y15" s="97"/>
      <c r="Z15" s="249"/>
      <c r="AA15" s="97">
        <v>593.1957913500338</v>
      </c>
      <c r="AB15" s="97">
        <v>1771.0255234844647</v>
      </c>
      <c r="AC15" s="97">
        <v>2584.0847755268633</v>
      </c>
      <c r="AD15" s="97">
        <v>3775.4974963525256</v>
      </c>
      <c r="AE15" s="249">
        <v>1495.7108078669557</v>
      </c>
      <c r="AF15" s="249">
        <v>2480.673259881652</v>
      </c>
      <c r="AG15" s="97"/>
      <c r="AH15" s="97"/>
      <c r="AI15" s="108"/>
      <c r="AJ15" s="97">
        <f t="shared" ref="AJ15:AJ34" si="20">AA15</f>
        <v>593.1957913500338</v>
      </c>
      <c r="AK15" s="97">
        <f>AB15-AA15</f>
        <v>1177.8297321344307</v>
      </c>
      <c r="AL15" s="97">
        <f t="shared" ref="AK15:AO21" si="21">AC15-AB15</f>
        <v>813.05925204239861</v>
      </c>
      <c r="AM15" s="97">
        <f t="shared" si="21"/>
        <v>1191.4127208256623</v>
      </c>
      <c r="AN15" s="97">
        <f>AE15</f>
        <v>1495.7108078669557</v>
      </c>
      <c r="AO15" s="97">
        <f>AF15-AE15</f>
        <v>984.96245201469628</v>
      </c>
      <c r="AP15" s="97"/>
      <c r="AQ15" s="97"/>
      <c r="AR15" s="108"/>
      <c r="AS15" s="64"/>
    </row>
    <row r="16" spans="2:45" s="58" customFormat="1" ht="15" customHeight="1" outlineLevel="1" x14ac:dyDescent="0.25">
      <c r="B16" s="196" t="s">
        <v>144</v>
      </c>
      <c r="C16" s="97" t="s">
        <v>23</v>
      </c>
      <c r="D16" s="97" t="s">
        <v>23</v>
      </c>
      <c r="E16" s="97" t="s">
        <v>23</v>
      </c>
      <c r="F16" s="97" t="s">
        <v>23</v>
      </c>
      <c r="G16" s="97" t="s">
        <v>23</v>
      </c>
      <c r="H16" s="97" t="s">
        <v>23</v>
      </c>
      <c r="I16" s="97" t="s">
        <v>23</v>
      </c>
      <c r="J16" s="97" t="s">
        <v>23</v>
      </c>
      <c r="K16" s="97" t="s">
        <v>23</v>
      </c>
      <c r="L16" s="97" t="s">
        <v>23</v>
      </c>
      <c r="M16" s="97" t="s">
        <v>23</v>
      </c>
      <c r="N16" s="97" t="s">
        <v>23</v>
      </c>
      <c r="O16" s="97" t="s">
        <v>23</v>
      </c>
      <c r="P16" s="97" t="s">
        <v>23</v>
      </c>
      <c r="Q16" s="97" t="s">
        <v>23</v>
      </c>
      <c r="R16" s="97" t="s">
        <v>23</v>
      </c>
      <c r="S16" s="97" t="s">
        <v>23</v>
      </c>
      <c r="T16" s="97">
        <v>1714.7416204135604</v>
      </c>
      <c r="U16" s="97">
        <v>1816.3508532691039</v>
      </c>
      <c r="V16" s="97">
        <v>1668.5571330232815</v>
      </c>
      <c r="W16" s="97">
        <v>2070.8872959217001</v>
      </c>
      <c r="X16" s="97">
        <f t="shared" si="19"/>
        <v>2348.7771180231198</v>
      </c>
      <c r="Y16" s="97"/>
      <c r="Z16" s="249"/>
      <c r="AA16" s="97">
        <v>561.36597344253312</v>
      </c>
      <c r="AB16" s="97">
        <v>1140.4581264304682</v>
      </c>
      <c r="AC16" s="97">
        <v>1754.8803404303981</v>
      </c>
      <c r="AD16" s="97">
        <v>2348.7771180231198</v>
      </c>
      <c r="AE16" s="249">
        <v>606.73180123160409</v>
      </c>
      <c r="AF16" s="249">
        <v>1177.4253552916746</v>
      </c>
      <c r="AG16" s="97"/>
      <c r="AH16" s="97"/>
      <c r="AI16" s="108"/>
      <c r="AJ16" s="97">
        <f t="shared" si="20"/>
        <v>561.36597344253312</v>
      </c>
      <c r="AK16" s="97">
        <f>AB16-AA16</f>
        <v>579.09215298793504</v>
      </c>
      <c r="AL16" s="97">
        <f>AC16-AB16</f>
        <v>614.42221399992991</v>
      </c>
      <c r="AM16" s="97">
        <f t="shared" si="21"/>
        <v>593.89677759272172</v>
      </c>
      <c r="AN16" s="97">
        <f t="shared" ref="AN16:AN18" si="22">AE16</f>
        <v>606.73180123160409</v>
      </c>
      <c r="AO16" s="97">
        <f>AF16-AE16</f>
        <v>570.69355406007048</v>
      </c>
      <c r="AP16" s="97"/>
      <c r="AQ16" s="97"/>
      <c r="AR16" s="108"/>
      <c r="AS16" s="64"/>
    </row>
    <row r="17" spans="2:45" s="58" customFormat="1" ht="15" customHeight="1" outlineLevel="1" x14ac:dyDescent="0.25">
      <c r="B17" s="196" t="s">
        <v>348</v>
      </c>
      <c r="C17" s="97" t="s">
        <v>23</v>
      </c>
      <c r="D17" s="97" t="s">
        <v>23</v>
      </c>
      <c r="E17" s="97" t="s">
        <v>23</v>
      </c>
      <c r="F17" s="97" t="s">
        <v>23</v>
      </c>
      <c r="G17" s="97" t="s">
        <v>23</v>
      </c>
      <c r="H17" s="97" t="s">
        <v>23</v>
      </c>
      <c r="I17" s="97" t="s">
        <v>23</v>
      </c>
      <c r="J17" s="97" t="s">
        <v>23</v>
      </c>
      <c r="K17" s="97" t="s">
        <v>23</v>
      </c>
      <c r="L17" s="97" t="s">
        <v>23</v>
      </c>
      <c r="M17" s="97" t="s">
        <v>23</v>
      </c>
      <c r="N17" s="97" t="s">
        <v>23</v>
      </c>
      <c r="O17" s="97" t="s">
        <v>23</v>
      </c>
      <c r="P17" s="97" t="s">
        <v>23</v>
      </c>
      <c r="Q17" s="97" t="s">
        <v>23</v>
      </c>
      <c r="R17" s="97" t="s">
        <v>23</v>
      </c>
      <c r="S17" s="97" t="s">
        <v>23</v>
      </c>
      <c r="T17" s="97">
        <v>-7.3172626449777454</v>
      </c>
      <c r="U17" s="97">
        <v>-9.2953675098933672</v>
      </c>
      <c r="V17" s="97">
        <v>-19.34485547334225</v>
      </c>
      <c r="W17" s="97">
        <v>-3.9503784630360315</v>
      </c>
      <c r="X17" s="97">
        <f t="shared" si="19"/>
        <v>-4.3148356316351055</v>
      </c>
      <c r="Y17" s="97"/>
      <c r="Z17" s="249"/>
      <c r="AA17" s="97">
        <v>0.6120067718327391</v>
      </c>
      <c r="AB17" s="97">
        <v>-1.4160884704356249</v>
      </c>
      <c r="AC17" s="97">
        <v>-9.2311766543452904</v>
      </c>
      <c r="AD17" s="97">
        <v>-4.3148356316351055</v>
      </c>
      <c r="AE17" s="249">
        <v>16.604054758375931</v>
      </c>
      <c r="AF17" s="249">
        <v>6.0549754193984882</v>
      </c>
      <c r="AG17" s="97"/>
      <c r="AH17" s="97"/>
      <c r="AI17" s="108"/>
      <c r="AJ17" s="97">
        <f t="shared" si="20"/>
        <v>0.6120067718327391</v>
      </c>
      <c r="AK17" s="97">
        <f t="shared" si="21"/>
        <v>-2.028095242268364</v>
      </c>
      <c r="AL17" s="97">
        <f t="shared" si="21"/>
        <v>-7.8150881839096655</v>
      </c>
      <c r="AM17" s="97">
        <f t="shared" si="21"/>
        <v>4.9163410227101849</v>
      </c>
      <c r="AN17" s="97">
        <f t="shared" si="22"/>
        <v>16.604054758375931</v>
      </c>
      <c r="AO17" s="97">
        <f t="shared" si="21"/>
        <v>-10.549079338977442</v>
      </c>
      <c r="AP17" s="97"/>
      <c r="AQ17" s="97"/>
      <c r="AR17" s="108"/>
      <c r="AS17" s="64"/>
    </row>
    <row r="18" spans="2:45" ht="15" customHeight="1" x14ac:dyDescent="0.25">
      <c r="B18" t="s">
        <v>86</v>
      </c>
      <c r="C18" s="249" t="s">
        <v>23</v>
      </c>
      <c r="D18" s="249" t="s">
        <v>23</v>
      </c>
      <c r="E18" s="249" t="s">
        <v>23</v>
      </c>
      <c r="F18" s="249" t="s">
        <v>23</v>
      </c>
      <c r="G18" s="249">
        <v>816.78139799136602</v>
      </c>
      <c r="H18" s="249">
        <v>741.39797293615197</v>
      </c>
      <c r="I18" s="249">
        <v>684.186914</v>
      </c>
      <c r="J18" s="249">
        <v>735.76831700000002</v>
      </c>
      <c r="K18" s="249">
        <v>768.20248700000002</v>
      </c>
      <c r="L18" s="249">
        <v>862.25646900000004</v>
      </c>
      <c r="M18" s="249">
        <v>901.04796099999999</v>
      </c>
      <c r="N18" s="249">
        <v>928.28656899999999</v>
      </c>
      <c r="O18" s="249">
        <v>909.76874899999996</v>
      </c>
      <c r="P18" s="249">
        <v>896.95892457258503</v>
      </c>
      <c r="Q18" s="249">
        <v>920.60827182087212</v>
      </c>
      <c r="R18" s="249">
        <v>947.87428906323498</v>
      </c>
      <c r="S18" s="249">
        <v>990.53268901175704</v>
      </c>
      <c r="T18" s="249">
        <v>956.96103214975199</v>
      </c>
      <c r="U18" s="249">
        <v>897.54252150197397</v>
      </c>
      <c r="V18" s="249">
        <v>856.51890451900022</v>
      </c>
      <c r="W18" s="249">
        <v>888.95364156399978</v>
      </c>
      <c r="X18" s="249">
        <f t="shared" si="19"/>
        <v>1103.6682077618525</v>
      </c>
      <c r="Y18" s="249"/>
      <c r="Z18" s="249"/>
      <c r="AA18" s="249">
        <v>230.50466402772187</v>
      </c>
      <c r="AB18" s="249">
        <v>492.29380483736503</v>
      </c>
      <c r="AC18" s="249">
        <v>782.02279342529755</v>
      </c>
      <c r="AD18" s="249">
        <v>1103.6682077618525</v>
      </c>
      <c r="AE18" s="249">
        <v>272.75228184852415</v>
      </c>
      <c r="AF18" s="249">
        <v>549.10642237783122</v>
      </c>
      <c r="AG18" s="249"/>
      <c r="AH18" s="249"/>
      <c r="AJ18" s="249">
        <f t="shared" si="20"/>
        <v>230.50466402772187</v>
      </c>
      <c r="AK18" s="249">
        <f t="shared" si="21"/>
        <v>261.78914080964319</v>
      </c>
      <c r="AL18" s="249">
        <f t="shared" si="21"/>
        <v>289.72898858793252</v>
      </c>
      <c r="AM18" s="249">
        <f t="shared" si="21"/>
        <v>321.64541433655495</v>
      </c>
      <c r="AN18" s="249">
        <f t="shared" si="22"/>
        <v>272.75228184852415</v>
      </c>
      <c r="AO18" s="249">
        <f t="shared" si="21"/>
        <v>276.35414052930707</v>
      </c>
      <c r="AP18" s="249"/>
      <c r="AQ18" s="249"/>
      <c r="AS18" s="64"/>
    </row>
    <row r="19" spans="2:45" ht="15" customHeight="1" x14ac:dyDescent="0.25">
      <c r="B19" t="s">
        <v>349</v>
      </c>
      <c r="C19" s="249" t="s">
        <v>23</v>
      </c>
      <c r="D19" s="249" t="s">
        <v>23</v>
      </c>
      <c r="E19" s="249" t="s">
        <v>23</v>
      </c>
      <c r="F19" s="249" t="s">
        <v>23</v>
      </c>
      <c r="G19" s="249">
        <v>545.98707359402226</v>
      </c>
      <c r="H19" s="249">
        <v>585.08635299155173</v>
      </c>
      <c r="I19" s="249">
        <v>866.33280600000001</v>
      </c>
      <c r="J19" s="249">
        <v>734.87388599999997</v>
      </c>
      <c r="K19" s="249">
        <v>698.38876300000004</v>
      </c>
      <c r="L19" s="249">
        <v>728.77000399999997</v>
      </c>
      <c r="M19" s="249">
        <v>634.90044599999999</v>
      </c>
      <c r="N19" s="249">
        <v>671.53645400000005</v>
      </c>
      <c r="O19" s="249">
        <v>631.77537900000004</v>
      </c>
      <c r="P19" s="249">
        <v>555.43813796487302</v>
      </c>
      <c r="Q19" s="249">
        <v>652.97901461670301</v>
      </c>
      <c r="R19" s="249">
        <v>660.61558489428012</v>
      </c>
      <c r="S19" s="249">
        <v>680.83332853921092</v>
      </c>
      <c r="T19" s="249">
        <v>651.54020783716896</v>
      </c>
      <c r="U19" s="249">
        <v>620.19571341636185</v>
      </c>
      <c r="V19" s="249">
        <v>667.31306530300014</v>
      </c>
      <c r="W19" s="249">
        <v>666.45914833399979</v>
      </c>
      <c r="X19" s="249">
        <f t="shared" si="19"/>
        <v>770.7996983279686</v>
      </c>
      <c r="Y19" s="249"/>
      <c r="Z19" s="249"/>
      <c r="AA19" s="249">
        <v>180.99352860838297</v>
      </c>
      <c r="AB19" s="249">
        <v>379.21788627747287</v>
      </c>
      <c r="AC19" s="249">
        <v>570.07882704679332</v>
      </c>
      <c r="AD19" s="249">
        <v>770.7996983279686</v>
      </c>
      <c r="AE19" s="249">
        <v>207.06031157650324</v>
      </c>
      <c r="AF19" s="249">
        <v>420.40688554445416</v>
      </c>
      <c r="AG19" s="249"/>
      <c r="AH19" s="249"/>
      <c r="AJ19" s="249">
        <f>AA19</f>
        <v>180.99352860838297</v>
      </c>
      <c r="AK19" s="249">
        <f>AB19-AA19</f>
        <v>198.2243576690899</v>
      </c>
      <c r="AL19" s="249">
        <f>AC19-AB19</f>
        <v>190.86094076932045</v>
      </c>
      <c r="AM19" s="249">
        <f>AD19-AC19</f>
        <v>200.72087128117528</v>
      </c>
      <c r="AN19" s="249">
        <f>AE19</f>
        <v>207.06031157650324</v>
      </c>
      <c r="AO19" s="249">
        <f>AF19-AE19</f>
        <v>213.34657396795092</v>
      </c>
      <c r="AP19" s="249"/>
      <c r="AQ19" s="249"/>
      <c r="AS19" s="64"/>
    </row>
    <row r="20" spans="2:45" ht="15" customHeight="1" x14ac:dyDescent="0.25">
      <c r="B20" t="s">
        <v>167</v>
      </c>
      <c r="C20" s="249" t="s">
        <v>23</v>
      </c>
      <c r="D20" s="249" t="s">
        <v>23</v>
      </c>
      <c r="E20" s="249" t="s">
        <v>23</v>
      </c>
      <c r="F20" s="249" t="s">
        <v>23</v>
      </c>
      <c r="G20" s="249">
        <v>453.52539899331805</v>
      </c>
      <c r="H20" s="249">
        <v>526.52039012769137</v>
      </c>
      <c r="I20" s="249">
        <v>374.67384099999998</v>
      </c>
      <c r="J20" s="249">
        <v>271.60703000000001</v>
      </c>
      <c r="K20" s="249">
        <v>275.77387499999998</v>
      </c>
      <c r="L20" s="249">
        <v>200.49498500000001</v>
      </c>
      <c r="M20" s="249">
        <v>144.938658</v>
      </c>
      <c r="N20" s="249">
        <v>199.88643099999999</v>
      </c>
      <c r="O20" s="249">
        <v>311.24318299999999</v>
      </c>
      <c r="P20" s="249">
        <v>272.33929408362388</v>
      </c>
      <c r="Q20" s="249">
        <v>-42.839410274561892</v>
      </c>
      <c r="R20" s="249">
        <v>370.23442905220998</v>
      </c>
      <c r="S20" s="249">
        <v>-270.23705687731683</v>
      </c>
      <c r="T20" s="249">
        <v>173.55208333762707</v>
      </c>
      <c r="U20" s="249">
        <v>-6.205247903113067</v>
      </c>
      <c r="V20" s="249">
        <v>-378.81917775799968</v>
      </c>
      <c r="W20" s="249">
        <v>-335.46599694399964</v>
      </c>
      <c r="X20" s="249">
        <f t="shared" si="19"/>
        <v>-37.52664707892967</v>
      </c>
      <c r="Y20" s="249"/>
      <c r="Z20" s="249"/>
      <c r="AA20" s="249">
        <v>90.569610196003836</v>
      </c>
      <c r="AB20" s="249">
        <v>140.7945964413251</v>
      </c>
      <c r="AC20" s="249">
        <v>75.866865251245727</v>
      </c>
      <c r="AD20" s="249">
        <v>-37.52664707892967</v>
      </c>
      <c r="AE20" s="249">
        <v>242.2062611332465</v>
      </c>
      <c r="AF20" s="249">
        <v>289.35936041828933</v>
      </c>
      <c r="AG20" s="249"/>
      <c r="AH20" s="249"/>
      <c r="AJ20" s="249">
        <f t="shared" si="20"/>
        <v>90.569610196003836</v>
      </c>
      <c r="AK20" s="249">
        <f t="shared" si="21"/>
        <v>50.224986245321261</v>
      </c>
      <c r="AL20" s="249">
        <f t="shared" si="21"/>
        <v>-64.927731190079371</v>
      </c>
      <c r="AM20" s="249">
        <f t="shared" si="21"/>
        <v>-113.3935123301754</v>
      </c>
      <c r="AN20" s="249">
        <f t="shared" ref="AN20:AN21" si="23">AE20</f>
        <v>242.2062611332465</v>
      </c>
      <c r="AO20" s="249">
        <f t="shared" si="21"/>
        <v>47.153099285042828</v>
      </c>
      <c r="AP20" s="249"/>
      <c r="AQ20" s="249"/>
      <c r="AS20" s="64"/>
    </row>
    <row r="21" spans="2:45" ht="15" customHeight="1" x14ac:dyDescent="0.25">
      <c r="B21" s="55" t="s">
        <v>85</v>
      </c>
      <c r="C21" s="259" t="s">
        <v>23</v>
      </c>
      <c r="D21" s="259" t="s">
        <v>23</v>
      </c>
      <c r="E21" s="259" t="s">
        <v>23</v>
      </c>
      <c r="F21" s="259" t="s">
        <v>23</v>
      </c>
      <c r="G21" s="259">
        <v>1816.2938705787067</v>
      </c>
      <c r="H21" s="259">
        <v>1853.004716055395</v>
      </c>
      <c r="I21" s="259">
        <f>SUM(I18:I20)</f>
        <v>1925.193561</v>
      </c>
      <c r="J21" s="259">
        <f t="shared" ref="J21:P21" si="24">SUM(J18:J20)</f>
        <v>1742.249233</v>
      </c>
      <c r="K21" s="259">
        <f t="shared" si="24"/>
        <v>1742.3651249999998</v>
      </c>
      <c r="L21" s="259">
        <f t="shared" si="24"/>
        <v>1791.5214579999999</v>
      </c>
      <c r="M21" s="259">
        <f t="shared" si="24"/>
        <v>1680.8870649999999</v>
      </c>
      <c r="N21" s="259">
        <f t="shared" si="24"/>
        <v>1799.7094539999998</v>
      </c>
      <c r="O21" s="259">
        <f t="shared" si="24"/>
        <v>1852.787311</v>
      </c>
      <c r="P21" s="259">
        <f t="shared" si="24"/>
        <v>1724.736356621082</v>
      </c>
      <c r="Q21" s="259">
        <v>1530.7478761630132</v>
      </c>
      <c r="R21" s="259">
        <v>1978.7243030097252</v>
      </c>
      <c r="S21" s="259">
        <v>1401.1289606736514</v>
      </c>
      <c r="T21" s="259">
        <v>1782.0533233245478</v>
      </c>
      <c r="U21" s="259">
        <v>1511.5329870152259</v>
      </c>
      <c r="V21" s="259">
        <v>1145.0127920640007</v>
      </c>
      <c r="W21" s="259">
        <v>1219.9467929539999</v>
      </c>
      <c r="X21" s="259">
        <f t="shared" si="19"/>
        <v>1836.9412590108914</v>
      </c>
      <c r="Y21" s="491"/>
      <c r="Z21" s="249"/>
      <c r="AA21" s="259">
        <v>502.06780283210867</v>
      </c>
      <c r="AB21" s="259">
        <v>1012.3062875561631</v>
      </c>
      <c r="AC21" s="259">
        <v>1427.9684857233367</v>
      </c>
      <c r="AD21" s="259">
        <v>1836.9412590108914</v>
      </c>
      <c r="AE21" s="259">
        <v>722.01885455829881</v>
      </c>
      <c r="AF21" s="259">
        <v>1258.8726683405746</v>
      </c>
      <c r="AG21" s="259"/>
      <c r="AH21" s="259"/>
      <c r="AJ21" s="259">
        <f t="shared" si="20"/>
        <v>502.06780283210867</v>
      </c>
      <c r="AK21" s="259">
        <f t="shared" si="21"/>
        <v>510.23848472405439</v>
      </c>
      <c r="AL21" s="259">
        <f t="shared" si="21"/>
        <v>415.66219816717364</v>
      </c>
      <c r="AM21" s="259">
        <f t="shared" si="21"/>
        <v>408.97277328755467</v>
      </c>
      <c r="AN21" s="502">
        <f t="shared" si="23"/>
        <v>722.01885455829881</v>
      </c>
      <c r="AO21" s="259">
        <f t="shared" si="21"/>
        <v>536.85381378227578</v>
      </c>
      <c r="AP21" s="259"/>
      <c r="AQ21" s="259"/>
      <c r="AS21" s="64"/>
    </row>
    <row r="22" spans="2:45" s="58" customFormat="1" ht="15" customHeight="1" outlineLevel="1" x14ac:dyDescent="0.25">
      <c r="B22" s="196" t="s">
        <v>328</v>
      </c>
      <c r="C22" s="97" t="s">
        <v>23</v>
      </c>
      <c r="D22" s="97" t="s">
        <v>23</v>
      </c>
      <c r="E22" s="97" t="s">
        <v>23</v>
      </c>
      <c r="F22" s="97" t="s">
        <v>23</v>
      </c>
      <c r="G22" s="97" t="s">
        <v>23</v>
      </c>
      <c r="H22" s="97" t="s">
        <v>23</v>
      </c>
      <c r="I22" s="97" t="s">
        <v>23</v>
      </c>
      <c r="J22" s="97" t="s">
        <v>23</v>
      </c>
      <c r="K22" s="97" t="s">
        <v>23</v>
      </c>
      <c r="L22" s="97" t="s">
        <v>23</v>
      </c>
      <c r="M22" s="97" t="s">
        <v>23</v>
      </c>
      <c r="N22" s="97" t="s">
        <v>23</v>
      </c>
      <c r="O22" s="97" t="s">
        <v>23</v>
      </c>
      <c r="P22" s="97" t="s">
        <v>23</v>
      </c>
      <c r="Q22" s="97" t="s">
        <v>23</v>
      </c>
      <c r="R22" s="97" t="s">
        <v>23</v>
      </c>
      <c r="S22" s="97" t="s">
        <v>23</v>
      </c>
      <c r="T22" s="97">
        <v>882.86644234752373</v>
      </c>
      <c r="U22" s="97">
        <v>650.22038462259786</v>
      </c>
      <c r="V22" s="97">
        <v>356.07730442321349</v>
      </c>
      <c r="W22" s="97">
        <v>420.25981199320017</v>
      </c>
      <c r="X22" s="97">
        <f t="shared" si="19"/>
        <v>947.14034807933524</v>
      </c>
      <c r="Y22" s="97"/>
      <c r="Z22" s="249"/>
      <c r="AA22" s="97">
        <v>305.61928232658846</v>
      </c>
      <c r="AB22" s="97">
        <v>575.07407488672538</v>
      </c>
      <c r="AC22" s="97">
        <v>765.74877187386346</v>
      </c>
      <c r="AD22" s="97">
        <v>947.14034807933524</v>
      </c>
      <c r="AE22" s="503">
        <v>456.55247506303715</v>
      </c>
      <c r="AF22" s="503">
        <v>755.17879379035594</v>
      </c>
      <c r="AG22" s="97"/>
      <c r="AH22" s="97"/>
      <c r="AI22" s="108"/>
      <c r="AJ22" s="97">
        <f t="shared" si="20"/>
        <v>305.61928232658846</v>
      </c>
      <c r="AK22" s="97">
        <f t="shared" ref="AK22:AO24" si="25">+AB22-AA22</f>
        <v>269.45479256013692</v>
      </c>
      <c r="AL22" s="97">
        <f t="shared" si="25"/>
        <v>190.67469698713808</v>
      </c>
      <c r="AM22" s="97">
        <f t="shared" si="25"/>
        <v>181.39157620547178</v>
      </c>
      <c r="AN22" s="97">
        <f>AE22</f>
        <v>456.55247506303715</v>
      </c>
      <c r="AO22" s="97">
        <f t="shared" si="25"/>
        <v>298.62631872731879</v>
      </c>
      <c r="AP22" s="97"/>
      <c r="AQ22" s="97"/>
      <c r="AR22" s="108"/>
      <c r="AS22" s="64"/>
    </row>
    <row r="23" spans="2:45" s="58" customFormat="1" ht="15" customHeight="1" outlineLevel="1" x14ac:dyDescent="0.25">
      <c r="B23" s="196" t="s">
        <v>144</v>
      </c>
      <c r="C23" s="97" t="s">
        <v>23</v>
      </c>
      <c r="D23" s="97" t="s">
        <v>23</v>
      </c>
      <c r="E23" s="97" t="s">
        <v>23</v>
      </c>
      <c r="F23" s="97" t="s">
        <v>23</v>
      </c>
      <c r="G23" s="97" t="s">
        <v>23</v>
      </c>
      <c r="H23" s="97" t="s">
        <v>23</v>
      </c>
      <c r="I23" s="97" t="s">
        <v>23</v>
      </c>
      <c r="J23" s="97" t="s">
        <v>23</v>
      </c>
      <c r="K23" s="97" t="s">
        <v>23</v>
      </c>
      <c r="L23" s="97" t="s">
        <v>23</v>
      </c>
      <c r="M23" s="97" t="s">
        <v>23</v>
      </c>
      <c r="N23" s="97" t="s">
        <v>23</v>
      </c>
      <c r="O23" s="97" t="s">
        <v>23</v>
      </c>
      <c r="P23" s="97" t="s">
        <v>23</v>
      </c>
      <c r="Q23" s="97" t="s">
        <v>23</v>
      </c>
      <c r="R23" s="97" t="s">
        <v>23</v>
      </c>
      <c r="S23" s="97" t="s">
        <v>23</v>
      </c>
      <c r="T23" s="97">
        <v>824.96334165986684</v>
      </c>
      <c r="U23" s="97">
        <v>824.96334165986684</v>
      </c>
      <c r="V23" s="97">
        <v>763.43671096491289</v>
      </c>
      <c r="W23" s="97">
        <v>744.02495416044906</v>
      </c>
      <c r="X23" s="97">
        <f t="shared" si="19"/>
        <v>843.39547385984793</v>
      </c>
      <c r="Y23" s="97"/>
      <c r="Z23" s="249"/>
      <c r="AA23" s="97">
        <v>199.03530954934698</v>
      </c>
      <c r="AB23" s="97">
        <v>408.61083587288601</v>
      </c>
      <c r="AC23" s="97">
        <v>618.98621786626506</v>
      </c>
      <c r="AD23" s="97">
        <v>843.39547385984793</v>
      </c>
      <c r="AE23" s="503">
        <v>225.85232432327538</v>
      </c>
      <c r="AF23" s="503">
        <v>451.64662837360493</v>
      </c>
      <c r="AG23" s="97"/>
      <c r="AH23" s="97"/>
      <c r="AI23" s="108"/>
      <c r="AJ23" s="97">
        <f t="shared" si="20"/>
        <v>199.03530954934698</v>
      </c>
      <c r="AK23" s="97">
        <f t="shared" si="25"/>
        <v>209.57552632353904</v>
      </c>
      <c r="AL23" s="97">
        <f t="shared" si="25"/>
        <v>210.37538199337905</v>
      </c>
      <c r="AM23" s="97">
        <f t="shared" si="25"/>
        <v>224.40925599358286</v>
      </c>
      <c r="AN23" s="97">
        <f t="shared" ref="AN23:AN31" si="26">AE23</f>
        <v>225.85232432327538</v>
      </c>
      <c r="AO23" s="97">
        <f t="shared" si="25"/>
        <v>225.79430405032954</v>
      </c>
      <c r="AP23" s="97"/>
      <c r="AQ23" s="97"/>
      <c r="AR23" s="108"/>
      <c r="AS23" s="64"/>
    </row>
    <row r="24" spans="2:45" s="58" customFormat="1" ht="15" customHeight="1" outlineLevel="1" x14ac:dyDescent="0.25">
      <c r="B24" s="196" t="s">
        <v>348</v>
      </c>
      <c r="C24" s="97" t="s">
        <v>23</v>
      </c>
      <c r="D24" s="97" t="s">
        <v>23</v>
      </c>
      <c r="E24" s="97" t="s">
        <v>23</v>
      </c>
      <c r="F24" s="97" t="s">
        <v>23</v>
      </c>
      <c r="G24" s="97" t="s">
        <v>23</v>
      </c>
      <c r="H24" s="97" t="s">
        <v>23</v>
      </c>
      <c r="I24" s="97" t="s">
        <v>23</v>
      </c>
      <c r="J24" s="97" t="s">
        <v>23</v>
      </c>
      <c r="K24" s="97" t="s">
        <v>23</v>
      </c>
      <c r="L24" s="97" t="s">
        <v>23</v>
      </c>
      <c r="M24" s="97" t="s">
        <v>23</v>
      </c>
      <c r="N24" s="97" t="s">
        <v>23</v>
      </c>
      <c r="O24" s="97" t="s">
        <v>23</v>
      </c>
      <c r="P24" s="97" t="s">
        <v>23</v>
      </c>
      <c r="Q24" s="97" t="s">
        <v>23</v>
      </c>
      <c r="R24" s="97" t="s">
        <v>23</v>
      </c>
      <c r="S24" s="97" t="s">
        <v>23</v>
      </c>
      <c r="T24" s="97">
        <v>36.349260732756193</v>
      </c>
      <c r="U24" s="97">
        <v>36.349260732756193</v>
      </c>
      <c r="V24" s="97">
        <v>25.498776675874296</v>
      </c>
      <c r="W24" s="97">
        <v>55.662026800350532</v>
      </c>
      <c r="X24" s="97">
        <f t="shared" si="19"/>
        <v>44.45212007171267</v>
      </c>
      <c r="Y24" s="97"/>
      <c r="Z24" s="249"/>
      <c r="AA24" s="97">
        <v>-2.4685200438303241</v>
      </c>
      <c r="AB24" s="97">
        <v>27.106219796548999</v>
      </c>
      <c r="AC24" s="97">
        <v>41.272137983209859</v>
      </c>
      <c r="AD24" s="97">
        <v>44.45212007171267</v>
      </c>
      <c r="AE24" s="503">
        <v>39.614055171986223</v>
      </c>
      <c r="AF24" s="503">
        <v>52.047246176613726</v>
      </c>
      <c r="AG24" s="97"/>
      <c r="AH24" s="97"/>
      <c r="AI24" s="108"/>
      <c r="AJ24" s="97">
        <f t="shared" si="20"/>
        <v>-2.4685200438303241</v>
      </c>
      <c r="AK24" s="97">
        <f t="shared" si="25"/>
        <v>29.574739840379323</v>
      </c>
      <c r="AL24" s="97">
        <f t="shared" si="25"/>
        <v>14.165918186660861</v>
      </c>
      <c r="AM24" s="97">
        <f t="shared" si="25"/>
        <v>3.1799820885028112</v>
      </c>
      <c r="AN24" s="97">
        <f t="shared" si="26"/>
        <v>39.614055171986223</v>
      </c>
      <c r="AO24" s="97">
        <f t="shared" si="25"/>
        <v>12.433191004627503</v>
      </c>
      <c r="AP24" s="97"/>
      <c r="AQ24" s="97"/>
      <c r="AR24" s="108"/>
      <c r="AS24" s="64"/>
    </row>
    <row r="25" spans="2:45" ht="15" customHeight="1" x14ac:dyDescent="0.25">
      <c r="B25" t="s">
        <v>250</v>
      </c>
      <c r="C25" s="250" t="s">
        <v>23</v>
      </c>
      <c r="D25" s="250" t="s">
        <v>23</v>
      </c>
      <c r="E25" s="250" t="s">
        <v>23</v>
      </c>
      <c r="F25" s="250" t="s">
        <v>23</v>
      </c>
      <c r="G25" s="250">
        <v>35.295335111166331</v>
      </c>
      <c r="H25" s="250">
        <v>245.32902327084196</v>
      </c>
      <c r="I25" s="250">
        <v>23.708090664098897</v>
      </c>
      <c r="J25" s="250">
        <v>34.6867815356607</v>
      </c>
      <c r="K25" s="250">
        <v>25.152407652294301</v>
      </c>
      <c r="L25" s="250">
        <v>23.470024136642898</v>
      </c>
      <c r="M25" s="250">
        <v>19.477160734264601</v>
      </c>
      <c r="N25" s="250">
        <v>23.777080426121199</v>
      </c>
      <c r="O25" s="250">
        <v>-14.165549793519</v>
      </c>
      <c r="P25" s="250">
        <v>15.093776135408</v>
      </c>
      <c r="Q25" s="250">
        <v>-23.898775530068001</v>
      </c>
      <c r="R25" s="250">
        <v>-22.061984462392999</v>
      </c>
      <c r="S25" s="250">
        <v>11.520583613466</v>
      </c>
      <c r="T25" s="250">
        <v>10.857528404937998</v>
      </c>
      <c r="U25" s="249">
        <v>25.010804512674998</v>
      </c>
      <c r="V25" s="249">
        <v>3.2574351240000947</v>
      </c>
      <c r="W25" s="249">
        <v>108.1060566580002</v>
      </c>
      <c r="X25" s="249">
        <f t="shared" si="19"/>
        <v>239.42958149759698</v>
      </c>
      <c r="Y25" s="249"/>
      <c r="Z25" s="249"/>
      <c r="AA25" s="249">
        <v>57.075804444905962</v>
      </c>
      <c r="AB25" s="249">
        <v>96.220168241434834</v>
      </c>
      <c r="AC25" s="249">
        <v>141.50549138091193</v>
      </c>
      <c r="AD25" s="249">
        <v>239.42958149759698</v>
      </c>
      <c r="AE25" s="503">
        <v>18.4480127646586</v>
      </c>
      <c r="AF25" s="503">
        <v>48.925916204947988</v>
      </c>
      <c r="AG25" s="249"/>
      <c r="AH25" s="249"/>
      <c r="AJ25" s="249">
        <f t="shared" si="20"/>
        <v>57.075804444905962</v>
      </c>
      <c r="AK25" s="249">
        <f t="shared" ref="AK25:AK33" si="27">AB25-AA25</f>
        <v>39.144363796528872</v>
      </c>
      <c r="AL25" s="249">
        <f t="shared" ref="AL25:AL34" si="28">AC25-AB25</f>
        <v>45.2853231394771</v>
      </c>
      <c r="AM25" s="249">
        <f t="shared" ref="AM25:AM34" si="29">AD25-AC25</f>
        <v>97.924090116685051</v>
      </c>
      <c r="AN25" s="97">
        <f t="shared" si="26"/>
        <v>18.4480127646586</v>
      </c>
      <c r="AO25" s="249">
        <f t="shared" ref="AO25:AO33" si="30">AF25-AE25</f>
        <v>30.477903440289388</v>
      </c>
      <c r="AP25" s="249"/>
      <c r="AQ25" s="249"/>
      <c r="AS25" s="64"/>
    </row>
    <row r="26" spans="2:45" s="58" customFormat="1" ht="15" customHeight="1" outlineLevel="1" x14ac:dyDescent="0.25">
      <c r="B26" s="196" t="s">
        <v>328</v>
      </c>
      <c r="C26" s="255" t="s">
        <v>23</v>
      </c>
      <c r="D26" s="255" t="s">
        <v>23</v>
      </c>
      <c r="E26" s="255" t="s">
        <v>23</v>
      </c>
      <c r="F26" s="255" t="s">
        <v>23</v>
      </c>
      <c r="G26" s="255" t="s">
        <v>23</v>
      </c>
      <c r="H26" s="255" t="s">
        <v>23</v>
      </c>
      <c r="I26" s="255" t="s">
        <v>23</v>
      </c>
      <c r="J26" s="255" t="s">
        <v>23</v>
      </c>
      <c r="K26" s="255" t="s">
        <v>23</v>
      </c>
      <c r="L26" s="255" t="s">
        <v>23</v>
      </c>
      <c r="M26" s="255" t="s">
        <v>23</v>
      </c>
      <c r="N26" s="255" t="s">
        <v>23</v>
      </c>
      <c r="O26" s="255" t="s">
        <v>23</v>
      </c>
      <c r="P26" s="255" t="s">
        <v>23</v>
      </c>
      <c r="Q26" s="255" t="s">
        <v>23</v>
      </c>
      <c r="R26" s="255" t="s">
        <v>23</v>
      </c>
      <c r="S26" s="255" t="s">
        <v>23</v>
      </c>
      <c r="T26" s="255" t="s">
        <v>23</v>
      </c>
      <c r="U26" s="255" t="s">
        <v>23</v>
      </c>
      <c r="V26" s="97">
        <v>2.563960278406781</v>
      </c>
      <c r="W26" s="97">
        <v>68.395206470397</v>
      </c>
      <c r="X26" s="97">
        <f t="shared" si="19"/>
        <v>186.12315538201455</v>
      </c>
      <c r="Y26" s="97"/>
      <c r="Z26" s="249"/>
      <c r="AA26" s="97">
        <v>46.817062060551883</v>
      </c>
      <c r="AB26" s="97">
        <v>69.703589709221845</v>
      </c>
      <c r="AC26" s="97">
        <v>106.49181264416733</v>
      </c>
      <c r="AD26" s="97">
        <v>186.12315538201455</v>
      </c>
      <c r="AE26" s="503">
        <v>13.309610244758952</v>
      </c>
      <c r="AF26" s="503">
        <v>5.9534883465849999</v>
      </c>
      <c r="AG26" s="97"/>
      <c r="AH26" s="97"/>
      <c r="AI26" s="108"/>
      <c r="AJ26" s="97">
        <f t="shared" si="20"/>
        <v>46.817062060551883</v>
      </c>
      <c r="AK26" s="97">
        <f t="shared" si="27"/>
        <v>22.886527648669961</v>
      </c>
      <c r="AL26" s="97">
        <f t="shared" si="28"/>
        <v>36.78822293494548</v>
      </c>
      <c r="AM26" s="97">
        <f t="shared" si="29"/>
        <v>79.63134273784722</v>
      </c>
      <c r="AN26" s="97">
        <f t="shared" si="26"/>
        <v>13.309610244758952</v>
      </c>
      <c r="AO26" s="97">
        <f t="shared" si="30"/>
        <v>-7.356121898173952</v>
      </c>
      <c r="AP26" s="97"/>
      <c r="AQ26" s="97"/>
      <c r="AR26" s="108"/>
      <c r="AS26" s="64"/>
    </row>
    <row r="27" spans="2:45" s="58" customFormat="1" ht="15" customHeight="1" outlineLevel="1" x14ac:dyDescent="0.25">
      <c r="B27" s="196" t="s">
        <v>144</v>
      </c>
      <c r="C27" s="255" t="s">
        <v>23</v>
      </c>
      <c r="D27" s="255" t="s">
        <v>23</v>
      </c>
      <c r="E27" s="255" t="s">
        <v>23</v>
      </c>
      <c r="F27" s="255" t="s">
        <v>23</v>
      </c>
      <c r="G27" s="255" t="s">
        <v>23</v>
      </c>
      <c r="H27" s="255" t="s">
        <v>23</v>
      </c>
      <c r="I27" s="255" t="s">
        <v>23</v>
      </c>
      <c r="J27" s="255" t="s">
        <v>23</v>
      </c>
      <c r="K27" s="255" t="s">
        <v>23</v>
      </c>
      <c r="L27" s="255" t="s">
        <v>23</v>
      </c>
      <c r="M27" s="255" t="s">
        <v>23</v>
      </c>
      <c r="N27" s="255" t="s">
        <v>23</v>
      </c>
      <c r="O27" s="255" t="s">
        <v>23</v>
      </c>
      <c r="P27" s="255" t="s">
        <v>23</v>
      </c>
      <c r="Q27" s="255" t="s">
        <v>23</v>
      </c>
      <c r="R27" s="255" t="s">
        <v>23</v>
      </c>
      <c r="S27" s="255" t="s">
        <v>23</v>
      </c>
      <c r="T27" s="255" t="s">
        <v>23</v>
      </c>
      <c r="U27" s="255" t="s">
        <v>23</v>
      </c>
      <c r="V27" s="97">
        <v>2.3815595561334604</v>
      </c>
      <c r="W27" s="97">
        <v>0.25555322000000003</v>
      </c>
      <c r="X27" s="97">
        <f t="shared" si="19"/>
        <v>0.317667851838</v>
      </c>
      <c r="Y27" s="97"/>
      <c r="Z27" s="249"/>
      <c r="AA27" s="97">
        <v>0</v>
      </c>
      <c r="AB27" s="97">
        <v>0.11263055000000001</v>
      </c>
      <c r="AC27" s="97">
        <v>0.17475235</v>
      </c>
      <c r="AD27" s="97">
        <v>0.317667851838</v>
      </c>
      <c r="AE27" s="503">
        <v>0</v>
      </c>
      <c r="AF27" s="503">
        <v>-4.3443400000000004E-3</v>
      </c>
      <c r="AG27" s="97"/>
      <c r="AH27" s="97"/>
      <c r="AI27" s="108"/>
      <c r="AJ27" s="97">
        <f t="shared" si="20"/>
        <v>0</v>
      </c>
      <c r="AK27" s="97">
        <f t="shared" si="27"/>
        <v>0.11263055000000001</v>
      </c>
      <c r="AL27" s="97">
        <f t="shared" si="28"/>
        <v>6.2121799999999991E-2</v>
      </c>
      <c r="AM27" s="97">
        <f t="shared" si="29"/>
        <v>0.142915501838</v>
      </c>
      <c r="AN27" s="97">
        <f t="shared" si="26"/>
        <v>0</v>
      </c>
      <c r="AO27" s="97">
        <f t="shared" si="30"/>
        <v>-4.3443400000000004E-3</v>
      </c>
      <c r="AP27" s="97"/>
      <c r="AQ27" s="97"/>
      <c r="AR27" s="108"/>
      <c r="AS27" s="64"/>
    </row>
    <row r="28" spans="2:45" s="58" customFormat="1" ht="15" customHeight="1" outlineLevel="1" x14ac:dyDescent="0.25">
      <c r="B28" s="196" t="s">
        <v>348</v>
      </c>
      <c r="C28" s="255" t="s">
        <v>23</v>
      </c>
      <c r="D28" s="255" t="s">
        <v>23</v>
      </c>
      <c r="E28" s="255" t="s">
        <v>23</v>
      </c>
      <c r="F28" s="255" t="s">
        <v>23</v>
      </c>
      <c r="G28" s="255" t="s">
        <v>23</v>
      </c>
      <c r="H28" s="255" t="s">
        <v>23</v>
      </c>
      <c r="I28" s="255" t="s">
        <v>23</v>
      </c>
      <c r="J28" s="255" t="s">
        <v>23</v>
      </c>
      <c r="K28" s="255" t="s">
        <v>23</v>
      </c>
      <c r="L28" s="255" t="s">
        <v>23</v>
      </c>
      <c r="M28" s="255" t="s">
        <v>23</v>
      </c>
      <c r="N28" s="255" t="s">
        <v>23</v>
      </c>
      <c r="O28" s="255" t="s">
        <v>23</v>
      </c>
      <c r="P28" s="255" t="s">
        <v>23</v>
      </c>
      <c r="Q28" s="255" t="s">
        <v>23</v>
      </c>
      <c r="R28" s="255" t="s">
        <v>23</v>
      </c>
      <c r="S28" s="255" t="s">
        <v>23</v>
      </c>
      <c r="T28" s="255" t="s">
        <v>23</v>
      </c>
      <c r="U28" s="255" t="s">
        <v>23</v>
      </c>
      <c r="V28" s="97">
        <v>-1.6880847105401466</v>
      </c>
      <c r="W28" s="97">
        <v>39.455296967603203</v>
      </c>
      <c r="X28" s="97">
        <f t="shared" si="19"/>
        <v>52.988758263744018</v>
      </c>
      <c r="Y28" s="97"/>
      <c r="Z28" s="249"/>
      <c r="AA28" s="97">
        <v>10.258742384353965</v>
      </c>
      <c r="AB28" s="97">
        <v>26.403947982212827</v>
      </c>
      <c r="AC28" s="97">
        <v>34.83892638674493</v>
      </c>
      <c r="AD28" s="97">
        <v>52.988758263744018</v>
      </c>
      <c r="AE28" s="503">
        <v>5.5365396206985196</v>
      </c>
      <c r="AF28" s="503">
        <v>42.976772198362987</v>
      </c>
      <c r="AG28" s="97"/>
      <c r="AH28" s="97"/>
      <c r="AI28" s="108"/>
      <c r="AJ28" s="97">
        <f t="shared" si="20"/>
        <v>10.258742384353965</v>
      </c>
      <c r="AK28" s="97">
        <f t="shared" si="27"/>
        <v>16.145205597858862</v>
      </c>
      <c r="AL28" s="97">
        <f t="shared" si="28"/>
        <v>8.434978404532103</v>
      </c>
      <c r="AM28" s="97">
        <f t="shared" si="29"/>
        <v>18.149831876999087</v>
      </c>
      <c r="AN28" s="97">
        <f t="shared" si="26"/>
        <v>5.5365396206985196</v>
      </c>
      <c r="AO28" s="97">
        <f t="shared" si="30"/>
        <v>37.440232577664467</v>
      </c>
      <c r="AP28" s="97"/>
      <c r="AQ28" s="97"/>
      <c r="AR28" s="108"/>
      <c r="AS28" s="64"/>
    </row>
    <row r="29" spans="2:45" ht="15" customHeight="1" x14ac:dyDescent="0.25">
      <c r="B29" s="6" t="s">
        <v>90</v>
      </c>
      <c r="C29" s="256">
        <v>1454.2</v>
      </c>
      <c r="D29" s="256">
        <v>1483.8</v>
      </c>
      <c r="E29" s="256">
        <v>1827</v>
      </c>
      <c r="F29" s="256">
        <v>1968</v>
      </c>
      <c r="G29" s="256">
        <v>2047.5</v>
      </c>
      <c r="H29" s="256">
        <v>2305.4</v>
      </c>
      <c r="I29" s="256">
        <v>2628.2742119999998</v>
      </c>
      <c r="J29" s="256">
        <v>3154.9357009999999</v>
      </c>
      <c r="K29" s="256">
        <v>3362.9484349999998</v>
      </c>
      <c r="L29" s="256">
        <v>3612.809808</v>
      </c>
      <c r="M29" s="256">
        <v>3755.5876669999998</v>
      </c>
      <c r="N29" s="256">
        <v>3628.4575359999999</v>
      </c>
      <c r="O29" s="256">
        <v>3598.0093710000001</v>
      </c>
      <c r="P29" s="256">
        <v>3642.3926979072326</v>
      </c>
      <c r="Q29" s="256">
        <v>3923.9583122898698</v>
      </c>
      <c r="R29" s="256">
        <v>3759.307455204339</v>
      </c>
      <c r="S29" s="256">
        <v>3989.9482411340646</v>
      </c>
      <c r="T29" s="256">
        <v>3317.1293325296206</v>
      </c>
      <c r="U29" s="256">
        <v>3730.6276583605331</v>
      </c>
      <c r="V29" s="256">
        <v>3949.9625844909988</v>
      </c>
      <c r="W29" s="256">
        <v>3723.0500326669921</v>
      </c>
      <c r="X29" s="256">
        <f t="shared" ref="X29:X33" si="31">AD29</f>
        <v>4523.5388726007122</v>
      </c>
      <c r="Y29" s="256"/>
      <c r="Z29" s="249"/>
      <c r="AA29" s="256">
        <v>709.50291174719689</v>
      </c>
      <c r="AB29" s="256">
        <v>1994.0281551197718</v>
      </c>
      <c r="AC29" s="474">
        <v>3045.7051749504953</v>
      </c>
      <c r="AD29" s="474">
        <v>4523.5388726007122</v>
      </c>
      <c r="AE29" s="491">
        <v>1415.4758220632948</v>
      </c>
      <c r="AF29" s="491">
        <v>2454.2068384571003</v>
      </c>
      <c r="AG29" s="474"/>
      <c r="AH29" s="474"/>
      <c r="AJ29" s="256">
        <f t="shared" si="20"/>
        <v>709.50291174719689</v>
      </c>
      <c r="AK29" s="256">
        <f t="shared" si="27"/>
        <v>1284.525243372575</v>
      </c>
      <c r="AL29" s="256">
        <f t="shared" si="28"/>
        <v>1051.6770198307236</v>
      </c>
      <c r="AM29" s="256">
        <f t="shared" si="29"/>
        <v>1477.8336976502169</v>
      </c>
      <c r="AN29" s="256">
        <f>AE29</f>
        <v>1415.4758220632948</v>
      </c>
      <c r="AO29" s="256">
        <f t="shared" si="30"/>
        <v>1038.7310163938055</v>
      </c>
      <c r="AP29" s="256"/>
      <c r="AQ29" s="256"/>
      <c r="AS29" s="64"/>
    </row>
    <row r="30" spans="2:45" s="58" customFormat="1" ht="15" customHeight="1" outlineLevel="1" x14ac:dyDescent="0.25">
      <c r="B30" s="196" t="s">
        <v>328</v>
      </c>
      <c r="C30" s="97" t="s">
        <v>23</v>
      </c>
      <c r="D30" s="97" t="s">
        <v>23</v>
      </c>
      <c r="E30" s="97" t="s">
        <v>23</v>
      </c>
      <c r="F30" s="97" t="s">
        <v>23</v>
      </c>
      <c r="G30" s="97" t="s">
        <v>23</v>
      </c>
      <c r="H30" s="97" t="s">
        <v>23</v>
      </c>
      <c r="I30" s="97" t="s">
        <v>23</v>
      </c>
      <c r="J30" s="97" t="s">
        <v>23</v>
      </c>
      <c r="K30" s="97" t="s">
        <v>23</v>
      </c>
      <c r="L30" s="97" t="s">
        <v>23</v>
      </c>
      <c r="M30" s="97" t="s">
        <v>23</v>
      </c>
      <c r="N30" s="97" t="s">
        <v>23</v>
      </c>
      <c r="O30" s="97" t="s">
        <v>23</v>
      </c>
      <c r="P30" s="97" t="s">
        <v>23</v>
      </c>
      <c r="Q30" s="97" t="s">
        <v>23</v>
      </c>
      <c r="R30" s="97" t="s">
        <v>23</v>
      </c>
      <c r="S30" s="97" t="s">
        <v>23</v>
      </c>
      <c r="T30" s="97">
        <v>2508.8918557380612</v>
      </c>
      <c r="U30" s="97">
        <v>2776.9297831066037</v>
      </c>
      <c r="V30" s="97">
        <v>3088.9923197362546</v>
      </c>
      <c r="W30" s="97">
        <v>2416.0892459815182</v>
      </c>
      <c r="X30" s="97">
        <f t="shared" si="31"/>
        <v>3014.4803036552053</v>
      </c>
      <c r="Y30" s="97"/>
      <c r="Z30" s="249"/>
      <c r="AA30" s="97">
        <v>334.39357108399719</v>
      </c>
      <c r="AB30" s="97">
        <v>1265.6550383069614</v>
      </c>
      <c r="AC30" s="97">
        <v>1924.8278162971671</v>
      </c>
      <c r="AD30" s="97">
        <v>3014.4803036552053</v>
      </c>
      <c r="AE30" s="503">
        <v>1052.4679430486776</v>
      </c>
      <c r="AF30" s="503">
        <v>1731.4479544378792</v>
      </c>
      <c r="AG30" s="475"/>
      <c r="AH30" s="475"/>
      <c r="AI30" s="108"/>
      <c r="AJ30" s="97">
        <f t="shared" si="20"/>
        <v>334.39357108399719</v>
      </c>
      <c r="AK30" s="97">
        <f t="shared" si="27"/>
        <v>931.26146722296426</v>
      </c>
      <c r="AL30" s="97">
        <f t="shared" si="28"/>
        <v>659.17277799020576</v>
      </c>
      <c r="AM30" s="97">
        <f t="shared" si="29"/>
        <v>1089.6524873580381</v>
      </c>
      <c r="AN30" s="97">
        <f t="shared" si="26"/>
        <v>1052.4679430486776</v>
      </c>
      <c r="AO30" s="97">
        <f t="shared" si="30"/>
        <v>678.98001138920154</v>
      </c>
      <c r="AP30" s="97"/>
      <c r="AQ30" s="97"/>
      <c r="AR30" s="108"/>
      <c r="AS30" s="64"/>
    </row>
    <row r="31" spans="2:45" s="58" customFormat="1" ht="15" customHeight="1" outlineLevel="1" x14ac:dyDescent="0.25">
      <c r="B31" s="196" t="s">
        <v>144</v>
      </c>
      <c r="C31" s="97" t="s">
        <v>23</v>
      </c>
      <c r="D31" s="97" t="s">
        <v>23</v>
      </c>
      <c r="E31" s="97" t="s">
        <v>23</v>
      </c>
      <c r="F31" s="97" t="s">
        <v>23</v>
      </c>
      <c r="G31" s="97" t="s">
        <v>23</v>
      </c>
      <c r="H31" s="97" t="s">
        <v>23</v>
      </c>
      <c r="I31" s="97" t="s">
        <v>23</v>
      </c>
      <c r="J31" s="97" t="s">
        <v>23</v>
      </c>
      <c r="K31" s="97" t="s">
        <v>23</v>
      </c>
      <c r="L31" s="97" t="s">
        <v>23</v>
      </c>
      <c r="M31" s="97" t="s">
        <v>23</v>
      </c>
      <c r="N31" s="97" t="s">
        <v>23</v>
      </c>
      <c r="O31" s="97" t="s">
        <v>23</v>
      </c>
      <c r="P31" s="97" t="s">
        <v>23</v>
      </c>
      <c r="Q31" s="97" t="s">
        <v>23</v>
      </c>
      <c r="R31" s="97" t="s">
        <v>23</v>
      </c>
      <c r="S31" s="97" t="s">
        <v>23</v>
      </c>
      <c r="T31" s="97">
        <v>831.04841438653852</v>
      </c>
      <c r="U31" s="97">
        <v>996.96800933368093</v>
      </c>
      <c r="V31" s="97">
        <v>907.50198161450226</v>
      </c>
      <c r="W31" s="97">
        <v>1327.1178949812515</v>
      </c>
      <c r="X31" s="97">
        <f t="shared" si="31"/>
        <v>1505.6993120151105</v>
      </c>
      <c r="Y31" s="97"/>
      <c r="Z31" s="249"/>
      <c r="AA31" s="97">
        <v>362.330663893186</v>
      </c>
      <c r="AB31" s="97">
        <v>731.95992110758186</v>
      </c>
      <c r="AC31" s="475">
        <v>1136.0688749141332</v>
      </c>
      <c r="AD31" s="475">
        <v>1505.6993120151105</v>
      </c>
      <c r="AE31" s="503">
        <v>380.87947690832868</v>
      </c>
      <c r="AF31" s="503">
        <v>725.77438257807</v>
      </c>
      <c r="AG31" s="475"/>
      <c r="AH31" s="475"/>
      <c r="AI31" s="108"/>
      <c r="AJ31" s="97">
        <f t="shared" si="20"/>
        <v>362.330663893186</v>
      </c>
      <c r="AK31" s="97">
        <f t="shared" si="27"/>
        <v>369.62925721439586</v>
      </c>
      <c r="AL31" s="97">
        <f t="shared" si="28"/>
        <v>404.10895380655131</v>
      </c>
      <c r="AM31" s="97">
        <f t="shared" si="29"/>
        <v>369.63043710097736</v>
      </c>
      <c r="AN31" s="97">
        <f t="shared" si="26"/>
        <v>380.87947690832868</v>
      </c>
      <c r="AO31" s="97">
        <f t="shared" si="30"/>
        <v>344.89490566974132</v>
      </c>
      <c r="AP31" s="97"/>
      <c r="AQ31" s="97"/>
      <c r="AR31" s="108"/>
      <c r="AS31" s="64"/>
    </row>
    <row r="32" spans="2:45" s="58" customFormat="1" ht="15" customHeight="1" outlineLevel="1" x14ac:dyDescent="0.25">
      <c r="B32" s="196" t="s">
        <v>348</v>
      </c>
      <c r="C32" s="97" t="s">
        <v>23</v>
      </c>
      <c r="D32" s="97" t="s">
        <v>23</v>
      </c>
      <c r="E32" s="97" t="s">
        <v>23</v>
      </c>
      <c r="F32" s="97" t="s">
        <v>23</v>
      </c>
      <c r="G32" s="97" t="s">
        <v>23</v>
      </c>
      <c r="H32" s="97" t="s">
        <v>23</v>
      </c>
      <c r="I32" s="97" t="s">
        <v>23</v>
      </c>
      <c r="J32" s="97" t="s">
        <v>23</v>
      </c>
      <c r="K32" s="97" t="s">
        <v>23</v>
      </c>
      <c r="L32" s="97" t="s">
        <v>23</v>
      </c>
      <c r="M32" s="97" t="s">
        <v>23</v>
      </c>
      <c r="N32" s="97" t="s">
        <v>23</v>
      </c>
      <c r="O32" s="97" t="s">
        <v>23</v>
      </c>
      <c r="P32" s="97" t="s">
        <v>23</v>
      </c>
      <c r="Q32" s="97" t="s">
        <v>23</v>
      </c>
      <c r="R32" s="97" t="s">
        <v>23</v>
      </c>
      <c r="S32" s="97" t="s">
        <v>23</v>
      </c>
      <c r="T32" s="97">
        <v>-22.810937594978896</v>
      </c>
      <c r="U32" s="97">
        <v>-43.270134079751642</v>
      </c>
      <c r="V32" s="97">
        <v>-46.531716859758035</v>
      </c>
      <c r="W32" s="97">
        <v>-20.157108295777562</v>
      </c>
      <c r="X32" s="97">
        <f t="shared" si="31"/>
        <v>4.2218025603906426</v>
      </c>
      <c r="Y32" s="97"/>
      <c r="Z32" s="249"/>
      <c r="AA32" s="97">
        <v>13.339269200015337</v>
      </c>
      <c r="AB32" s="97">
        <v>-2.1183602847704606</v>
      </c>
      <c r="AC32" s="97">
        <v>-15.66438825080877</v>
      </c>
      <c r="AD32" s="97">
        <v>4.2218025603906426</v>
      </c>
      <c r="AE32" s="503">
        <v>-17.871597893710643</v>
      </c>
      <c r="AF32" s="503">
        <v>-3.0154985588487762</v>
      </c>
      <c r="AG32" s="97"/>
      <c r="AH32" s="97"/>
      <c r="AI32" s="108"/>
      <c r="AJ32" s="97">
        <f t="shared" si="20"/>
        <v>13.339269200015337</v>
      </c>
      <c r="AK32" s="97">
        <f t="shared" si="27"/>
        <v>-15.457629484785798</v>
      </c>
      <c r="AL32" s="97">
        <f t="shared" si="28"/>
        <v>-13.546027966038309</v>
      </c>
      <c r="AM32" s="97">
        <f t="shared" si="29"/>
        <v>19.886190811199413</v>
      </c>
      <c r="AN32" s="97">
        <f>AE32</f>
        <v>-17.871597893710643</v>
      </c>
      <c r="AO32" s="97">
        <f t="shared" si="30"/>
        <v>14.856099334861867</v>
      </c>
      <c r="AP32" s="97"/>
      <c r="AQ32" s="97"/>
      <c r="AR32" s="108"/>
      <c r="AS32" s="64"/>
    </row>
    <row r="33" spans="2:45" ht="15" customHeight="1" x14ac:dyDescent="0.25">
      <c r="B33" s="234" t="s">
        <v>251</v>
      </c>
      <c r="C33" s="249" t="s">
        <v>23</v>
      </c>
      <c r="D33" s="249" t="s">
        <v>23</v>
      </c>
      <c r="E33" s="249" t="s">
        <v>23</v>
      </c>
      <c r="F33" s="249" t="s">
        <v>23</v>
      </c>
      <c r="G33" s="249" t="s">
        <v>23</v>
      </c>
      <c r="H33" s="249" t="s">
        <v>23</v>
      </c>
      <c r="I33" s="249" t="s">
        <v>23</v>
      </c>
      <c r="J33" s="249" t="s">
        <v>23</v>
      </c>
      <c r="K33" s="249" t="s">
        <v>23</v>
      </c>
      <c r="L33" s="249" t="s">
        <v>23</v>
      </c>
      <c r="M33" s="249" t="s">
        <v>23</v>
      </c>
      <c r="N33" s="249" t="s">
        <v>23</v>
      </c>
      <c r="O33" s="249" t="s">
        <v>23</v>
      </c>
      <c r="P33" s="249">
        <f>P29-P34</f>
        <v>211.39269790723256</v>
      </c>
      <c r="Q33" s="249">
        <f>Q29-Q34</f>
        <v>440.95831228986981</v>
      </c>
      <c r="R33" s="249">
        <v>61.307455204339</v>
      </c>
      <c r="S33" s="249">
        <v>466.94824113406497</v>
      </c>
      <c r="T33" s="249">
        <v>30.522707963519156</v>
      </c>
      <c r="U33" s="249">
        <v>-2.2593949925438825</v>
      </c>
      <c r="V33" s="249">
        <v>445.7083756337438</v>
      </c>
      <c r="W33" s="249">
        <v>-12.044400580000001</v>
      </c>
      <c r="X33" s="97">
        <f t="shared" si="31"/>
        <v>1.0805361933971653</v>
      </c>
      <c r="Y33" s="249"/>
      <c r="Z33" s="249"/>
      <c r="AA33" s="249">
        <v>0</v>
      </c>
      <c r="AB33" s="249">
        <v>0</v>
      </c>
      <c r="AC33" s="249">
        <v>-3.637978807091713E-12</v>
      </c>
      <c r="AD33" s="249">
        <v>1.0805361933971653</v>
      </c>
      <c r="AE33" s="249">
        <v>0</v>
      </c>
      <c r="AF33" s="249">
        <v>-10.088306999999986</v>
      </c>
      <c r="AG33" s="249"/>
      <c r="AH33" s="249"/>
      <c r="AJ33" s="249">
        <f t="shared" si="20"/>
        <v>0</v>
      </c>
      <c r="AK33" s="249">
        <f t="shared" si="27"/>
        <v>0</v>
      </c>
      <c r="AL33" s="249">
        <f t="shared" si="28"/>
        <v>-3.637978807091713E-12</v>
      </c>
      <c r="AM33" s="249">
        <f t="shared" si="29"/>
        <v>1.0805361934008033</v>
      </c>
      <c r="AN33" s="249">
        <f t="shared" ref="AN33:AN34" si="32">AE33</f>
        <v>0</v>
      </c>
      <c r="AO33" s="249">
        <f t="shared" si="30"/>
        <v>-10.088306999999986</v>
      </c>
      <c r="AP33" s="249"/>
      <c r="AQ33" s="249"/>
      <c r="AS33" s="64"/>
    </row>
    <row r="34" spans="2:45" ht="15" customHeight="1" x14ac:dyDescent="0.25">
      <c r="B34" s="6" t="s">
        <v>252</v>
      </c>
      <c r="C34" s="249" t="s">
        <v>23</v>
      </c>
      <c r="D34" s="249" t="s">
        <v>23</v>
      </c>
      <c r="E34" s="249" t="s">
        <v>23</v>
      </c>
      <c r="F34" s="249" t="s">
        <v>23</v>
      </c>
      <c r="G34" s="249" t="s">
        <v>23</v>
      </c>
      <c r="H34" s="249" t="s">
        <v>23</v>
      </c>
      <c r="I34" s="249" t="s">
        <v>23</v>
      </c>
      <c r="J34" s="249" t="s">
        <v>23</v>
      </c>
      <c r="K34" s="249" t="s">
        <v>23</v>
      </c>
      <c r="L34" s="249" t="s">
        <v>23</v>
      </c>
      <c r="M34" s="249" t="s">
        <v>23</v>
      </c>
      <c r="N34" s="249" t="s">
        <v>23</v>
      </c>
      <c r="O34" s="249" t="s">
        <v>23</v>
      </c>
      <c r="P34" s="256">
        <v>3431</v>
      </c>
      <c r="Q34" s="256">
        <v>3483</v>
      </c>
      <c r="R34" s="256">
        <v>3698</v>
      </c>
      <c r="S34" s="256">
        <v>3523</v>
      </c>
      <c r="T34" s="256">
        <v>3286.6660797041832</v>
      </c>
      <c r="U34" s="256">
        <v>3732.8870533530867</v>
      </c>
      <c r="V34" s="256">
        <v>3504.254208857255</v>
      </c>
      <c r="W34" s="256">
        <v>3735.0944332469921</v>
      </c>
      <c r="X34" s="256">
        <f>AD34</f>
        <v>4522.4583364073105</v>
      </c>
      <c r="Y34" s="256"/>
      <c r="Z34" s="249"/>
      <c r="AA34" s="256">
        <v>709.50291174719689</v>
      </c>
      <c r="AB34" s="256">
        <v>1994.0281551197716</v>
      </c>
      <c r="AC34" s="256">
        <v>3045.7051749504958</v>
      </c>
      <c r="AD34" s="256">
        <v>4522.4583364073105</v>
      </c>
      <c r="AE34" s="256">
        <v>1415.4758220632948</v>
      </c>
      <c r="AF34" s="256">
        <v>2464.2951454571003</v>
      </c>
      <c r="AG34" s="256"/>
      <c r="AH34" s="256"/>
      <c r="AJ34" s="256">
        <f t="shared" si="20"/>
        <v>709.50291174719689</v>
      </c>
      <c r="AK34" s="256">
        <f>AB34-AA34</f>
        <v>1284.5252433725746</v>
      </c>
      <c r="AL34" s="256">
        <f t="shared" si="28"/>
        <v>1051.6770198307242</v>
      </c>
      <c r="AM34" s="256">
        <f t="shared" si="29"/>
        <v>1476.7531614568147</v>
      </c>
      <c r="AN34" s="256">
        <f t="shared" si="32"/>
        <v>1415.4758220632948</v>
      </c>
      <c r="AO34" s="256">
        <f>AF34-AE34</f>
        <v>1048.8193233938055</v>
      </c>
      <c r="AP34" s="256"/>
      <c r="AQ34" s="256"/>
      <c r="AS34" s="64"/>
    </row>
    <row r="35" spans="2:45" s="64" customFormat="1" ht="15" customHeight="1" x14ac:dyDescent="0.25">
      <c r="B35" s="198" t="s">
        <v>24</v>
      </c>
      <c r="C35" s="257" t="str">
        <f t="shared" ref="C35:W35" si="33">IFERROR(C34/B34-1,"-")</f>
        <v>-</v>
      </c>
      <c r="D35" s="257" t="str">
        <f t="shared" si="33"/>
        <v>-</v>
      </c>
      <c r="E35" s="257" t="str">
        <f t="shared" si="33"/>
        <v>-</v>
      </c>
      <c r="F35" s="257" t="str">
        <f t="shared" si="33"/>
        <v>-</v>
      </c>
      <c r="G35" s="257" t="str">
        <f t="shared" si="33"/>
        <v>-</v>
      </c>
      <c r="H35" s="257" t="str">
        <f t="shared" si="33"/>
        <v>-</v>
      </c>
      <c r="I35" s="257" t="str">
        <f t="shared" si="33"/>
        <v>-</v>
      </c>
      <c r="J35" s="257" t="str">
        <f t="shared" si="33"/>
        <v>-</v>
      </c>
      <c r="K35" s="257" t="str">
        <f t="shared" si="33"/>
        <v>-</v>
      </c>
      <c r="L35" s="257" t="str">
        <f t="shared" si="33"/>
        <v>-</v>
      </c>
      <c r="M35" s="257" t="str">
        <f t="shared" si="33"/>
        <v>-</v>
      </c>
      <c r="N35" s="257" t="str">
        <f t="shared" si="33"/>
        <v>-</v>
      </c>
      <c r="O35" s="257" t="str">
        <f t="shared" si="33"/>
        <v>-</v>
      </c>
      <c r="P35" s="257" t="str">
        <f t="shared" si="33"/>
        <v>-</v>
      </c>
      <c r="Q35" s="257">
        <f t="shared" si="33"/>
        <v>1.5155931215389051E-2</v>
      </c>
      <c r="R35" s="257">
        <f t="shared" si="33"/>
        <v>6.1728395061728447E-2</v>
      </c>
      <c r="S35" s="257">
        <f t="shared" si="33"/>
        <v>-4.7322877230935645E-2</v>
      </c>
      <c r="T35" s="257">
        <f t="shared" si="33"/>
        <v>-6.708314513080238E-2</v>
      </c>
      <c r="U35" s="257">
        <f t="shared" si="33"/>
        <v>0.13576705476848017</v>
      </c>
      <c r="V35" s="257">
        <f t="shared" si="33"/>
        <v>-6.1248262063129166E-2</v>
      </c>
      <c r="W35" s="258">
        <f t="shared" si="33"/>
        <v>6.587428041215504E-2</v>
      </c>
      <c r="X35" s="258">
        <f>IFERROR(X34/W34-1,"-")</f>
        <v>0.21080160548333104</v>
      </c>
      <c r="Y35" s="252"/>
      <c r="Z35" s="249"/>
      <c r="AA35" s="258" t="str">
        <f>IFERROR(AA34/#REF!-1,"-")</f>
        <v>-</v>
      </c>
      <c r="AB35" s="258" t="str">
        <f>IFERROR(AB34/#REF!-1,"-")</f>
        <v>-</v>
      </c>
      <c r="AC35" s="258" t="str">
        <f>IFERROR(AC34/#REF!-1,"-")</f>
        <v>-</v>
      </c>
      <c r="AD35" s="258">
        <f>IFERROR(AD34/W34-1,"-")</f>
        <v>0.21080160548333104</v>
      </c>
      <c r="AE35" s="258">
        <f>IFERROR(AE34/AA34-1,"-")</f>
        <v>0.99502468365858276</v>
      </c>
      <c r="AF35" s="258">
        <f>IFERROR(AF34/AB34-1,"-")</f>
        <v>0.23583768821412754</v>
      </c>
      <c r="AG35" s="258"/>
      <c r="AH35" s="258"/>
      <c r="AI35" s="253"/>
      <c r="AJ35" s="258" t="str">
        <f>IFERROR(AJ34/#REF!-1,"-")</f>
        <v>-</v>
      </c>
      <c r="AK35" s="258">
        <f>IFERROR(AK34/AJ34-1,"-")</f>
        <v>0.81045802928327371</v>
      </c>
      <c r="AL35" s="258">
        <f>IFERROR(AL34/AK34-1,"-")</f>
        <v>-0.18127181598276543</v>
      </c>
      <c r="AM35" s="258">
        <f>IFERROR(AM34/AL34-1,"-")</f>
        <v>0.40418886560296796</v>
      </c>
      <c r="AN35" s="258">
        <f>IFERROR(AN34/AM34-1,"-")</f>
        <v>-4.1494639045207782E-2</v>
      </c>
      <c r="AO35" s="258">
        <f>IFERROR(AO34/AN34-1,"-")</f>
        <v>-0.25903409507555253</v>
      </c>
      <c r="AP35" s="258"/>
      <c r="AQ35" s="258"/>
      <c r="AR35" s="253"/>
    </row>
    <row r="36" spans="2:45" s="58" customFormat="1" ht="15" customHeight="1" outlineLevel="1" x14ac:dyDescent="0.25">
      <c r="B36" s="196" t="s">
        <v>328</v>
      </c>
      <c r="C36" s="97" t="s">
        <v>23</v>
      </c>
      <c r="D36" s="97" t="s">
        <v>23</v>
      </c>
      <c r="E36" s="97" t="s">
        <v>23</v>
      </c>
      <c r="F36" s="97" t="s">
        <v>23</v>
      </c>
      <c r="G36" s="97" t="s">
        <v>23</v>
      </c>
      <c r="H36" s="97" t="s">
        <v>23</v>
      </c>
      <c r="I36" s="97" t="s">
        <v>23</v>
      </c>
      <c r="J36" s="97" t="s">
        <v>23</v>
      </c>
      <c r="K36" s="97" t="s">
        <v>23</v>
      </c>
      <c r="L36" s="97" t="s">
        <v>23</v>
      </c>
      <c r="M36" s="97" t="s">
        <v>23</v>
      </c>
      <c r="N36" s="97" t="s">
        <v>23</v>
      </c>
      <c r="O36" s="97" t="s">
        <v>23</v>
      </c>
      <c r="P36" s="97" t="s">
        <v>23</v>
      </c>
      <c r="Q36" s="97" t="s">
        <v>23</v>
      </c>
      <c r="R36" s="97" t="s">
        <v>23</v>
      </c>
      <c r="S36" s="97" t="s">
        <v>23</v>
      </c>
      <c r="T36" s="97">
        <v>2458.8795343449428</v>
      </c>
      <c r="U36" s="97">
        <v>2770.4582321066036</v>
      </c>
      <c r="V36" s="97">
        <v>2655.1982243675166</v>
      </c>
      <c r="W36" s="97">
        <v>2414.0229308815278</v>
      </c>
      <c r="X36" s="97">
        <f>AD36</f>
        <v>3014.4803036552053</v>
      </c>
      <c r="Y36" s="97"/>
      <c r="Z36" s="249"/>
      <c r="AA36" s="97">
        <v>334.39357108399719</v>
      </c>
      <c r="AB36" s="97">
        <v>1265.6550383069614</v>
      </c>
      <c r="AC36" s="97">
        <v>1924.8278162971671</v>
      </c>
      <c r="AD36" s="97">
        <v>3014.4803036552053</v>
      </c>
      <c r="AE36" s="97">
        <v>1052.4679430486776</v>
      </c>
      <c r="AF36" s="97">
        <v>1741.536261437876</v>
      </c>
      <c r="AG36" s="97"/>
      <c r="AH36" s="97"/>
      <c r="AI36" s="108"/>
      <c r="AJ36" s="97">
        <f t="shared" ref="AJ36:AJ47" si="34">AA36</f>
        <v>334.39357108399719</v>
      </c>
      <c r="AK36" s="97">
        <f t="shared" ref="AK36:AK47" si="35">AB36-AA36</f>
        <v>931.26146722296426</v>
      </c>
      <c r="AL36" s="97">
        <f t="shared" ref="AL36:AL47" si="36">AC36-AB36</f>
        <v>659.17277799020576</v>
      </c>
      <c r="AM36" s="97">
        <f t="shared" ref="AM36:AM47" si="37">AD36-AC36</f>
        <v>1089.6524873580381</v>
      </c>
      <c r="AN36" s="97">
        <f t="shared" ref="AN36:AN47" si="38">AE36</f>
        <v>1052.4679430486776</v>
      </c>
      <c r="AO36" s="97">
        <f t="shared" ref="AO36:AO47" si="39">AF36-AE36</f>
        <v>689.06831838919834</v>
      </c>
      <c r="AP36" s="97"/>
      <c r="AQ36" s="97"/>
      <c r="AR36" s="108"/>
      <c r="AS36" s="64"/>
    </row>
    <row r="37" spans="2:45" s="58" customFormat="1" ht="15" customHeight="1" outlineLevel="1" x14ac:dyDescent="0.25">
      <c r="B37" s="196" t="s">
        <v>144</v>
      </c>
      <c r="C37" s="97" t="s">
        <v>23</v>
      </c>
      <c r="D37" s="97" t="s">
        <v>23</v>
      </c>
      <c r="E37" s="97" t="s">
        <v>23</v>
      </c>
      <c r="F37" s="97" t="s">
        <v>23</v>
      </c>
      <c r="G37" s="97" t="s">
        <v>23</v>
      </c>
      <c r="H37" s="97" t="s">
        <v>23</v>
      </c>
      <c r="I37" s="97" t="s">
        <v>23</v>
      </c>
      <c r="J37" s="97" t="s">
        <v>23</v>
      </c>
      <c r="K37" s="97" t="s">
        <v>23</v>
      </c>
      <c r="L37" s="97" t="s">
        <v>23</v>
      </c>
      <c r="M37" s="97" t="s">
        <v>23</v>
      </c>
      <c r="N37" s="97" t="s">
        <v>23</v>
      </c>
      <c r="O37" s="97" t="s">
        <v>23</v>
      </c>
      <c r="P37" s="97" t="s">
        <v>23</v>
      </c>
      <c r="Q37" s="97" t="s">
        <v>23</v>
      </c>
      <c r="R37" s="97" t="s">
        <v>23</v>
      </c>
      <c r="S37" s="97" t="s">
        <v>23</v>
      </c>
      <c r="T37" s="97">
        <v>848.42003220704055</v>
      </c>
      <c r="U37" s="97">
        <v>1006.2678681468019</v>
      </c>
      <c r="V37" s="97">
        <v>888.96008744100448</v>
      </c>
      <c r="W37" s="97">
        <v>1339.8933689812507</v>
      </c>
      <c r="X37" s="97">
        <f t="shared" ref="X37:X47" si="40">AD37</f>
        <v>1504.3400054951105</v>
      </c>
      <c r="Y37" s="97"/>
      <c r="Z37" s="249"/>
      <c r="AA37" s="97">
        <v>362.330663893186</v>
      </c>
      <c r="AB37" s="97">
        <v>731.95992110758186</v>
      </c>
      <c r="AC37" s="97">
        <v>1136.0688749141332</v>
      </c>
      <c r="AD37" s="97">
        <v>1504.3400054951105</v>
      </c>
      <c r="AE37" s="97">
        <v>380.87947690832868</v>
      </c>
      <c r="AF37" s="97">
        <v>725.77438257807</v>
      </c>
      <c r="AG37" s="97"/>
      <c r="AH37" s="97"/>
      <c r="AI37" s="108"/>
      <c r="AJ37" s="97">
        <f t="shared" si="34"/>
        <v>362.330663893186</v>
      </c>
      <c r="AK37" s="97">
        <f t="shared" si="35"/>
        <v>369.62925721439586</v>
      </c>
      <c r="AL37" s="97">
        <f t="shared" si="36"/>
        <v>404.10895380655131</v>
      </c>
      <c r="AM37" s="97">
        <f t="shared" si="37"/>
        <v>368.27113058097734</v>
      </c>
      <c r="AN37" s="97">
        <f>AE37</f>
        <v>380.87947690832868</v>
      </c>
      <c r="AO37" s="97">
        <f t="shared" si="39"/>
        <v>344.89490566974132</v>
      </c>
      <c r="AP37" s="97"/>
      <c r="AQ37" s="97"/>
      <c r="AR37" s="108"/>
      <c r="AS37" s="64"/>
    </row>
    <row r="38" spans="2:45" s="58" customFormat="1" ht="15" customHeight="1" outlineLevel="1" x14ac:dyDescent="0.25">
      <c r="B38" s="196" t="s">
        <v>348</v>
      </c>
      <c r="C38" s="97" t="s">
        <v>23</v>
      </c>
      <c r="D38" s="97" t="s">
        <v>23</v>
      </c>
      <c r="E38" s="97" t="s">
        <v>23</v>
      </c>
      <c r="F38" s="97" t="s">
        <v>23</v>
      </c>
      <c r="G38" s="97" t="s">
        <v>23</v>
      </c>
      <c r="H38" s="97" t="s">
        <v>23</v>
      </c>
      <c r="I38" s="97" t="s">
        <v>23</v>
      </c>
      <c r="J38" s="97" t="s">
        <v>23</v>
      </c>
      <c r="K38" s="97" t="s">
        <v>23</v>
      </c>
      <c r="L38" s="97" t="s">
        <v>23</v>
      </c>
      <c r="M38" s="97" t="s">
        <v>23</v>
      </c>
      <c r="N38" s="97" t="s">
        <v>23</v>
      </c>
      <c r="O38" s="97" t="s">
        <v>23</v>
      </c>
      <c r="P38" s="97" t="s">
        <v>23</v>
      </c>
      <c r="Q38" s="97" t="s">
        <v>23</v>
      </c>
      <c r="R38" s="97" t="s">
        <v>23</v>
      </c>
      <c r="S38" s="97" t="s">
        <v>23</v>
      </c>
      <c r="T38" s="97">
        <v>-20.633486847800736</v>
      </c>
      <c r="U38" s="97">
        <v>-43.832134079746389</v>
      </c>
      <c r="V38" s="97">
        <v>-39.904102951265941</v>
      </c>
      <c r="W38" s="97">
        <v>-18.821866615786348</v>
      </c>
      <c r="X38" s="97">
        <f t="shared" si="40"/>
        <v>3.6380272569947465</v>
      </c>
      <c r="Y38" s="97"/>
      <c r="Z38" s="249"/>
      <c r="AA38" s="97">
        <v>13.339269200015337</v>
      </c>
      <c r="AB38" s="97">
        <v>-2.1183602847697784</v>
      </c>
      <c r="AC38" s="97">
        <v>-15.664388250810134</v>
      </c>
      <c r="AD38" s="97">
        <f>AD34-AD36-AD37</f>
        <v>3.6380272569947465</v>
      </c>
      <c r="AE38" s="97">
        <f>AE34-AE36-AE37</f>
        <v>-17.87159789371151</v>
      </c>
      <c r="AF38" s="97">
        <f>AF34-AF36-AF37</f>
        <v>-3.0154985588457066</v>
      </c>
      <c r="AG38" s="97"/>
      <c r="AH38" s="97"/>
      <c r="AI38" s="108"/>
      <c r="AJ38" s="97">
        <f t="shared" si="34"/>
        <v>13.339269200015337</v>
      </c>
      <c r="AK38" s="97">
        <f t="shared" si="35"/>
        <v>-15.457629484785116</v>
      </c>
      <c r="AL38" s="97">
        <f t="shared" si="36"/>
        <v>-13.546027966040356</v>
      </c>
      <c r="AM38" s="97">
        <f t="shared" si="37"/>
        <v>19.302415507804881</v>
      </c>
      <c r="AN38" s="97">
        <f>AE38</f>
        <v>-17.87159789371151</v>
      </c>
      <c r="AO38" s="97">
        <f t="shared" si="39"/>
        <v>14.856099334865803</v>
      </c>
      <c r="AP38" s="97"/>
      <c r="AQ38" s="97"/>
      <c r="AR38" s="108"/>
      <c r="AS38" s="64"/>
    </row>
    <row r="39" spans="2:45" ht="15" customHeight="1" x14ac:dyDescent="0.25">
      <c r="B39" t="s">
        <v>92</v>
      </c>
      <c r="C39" s="249" t="s">
        <v>23</v>
      </c>
      <c r="D39" s="249" t="s">
        <v>23</v>
      </c>
      <c r="E39" s="249" t="s">
        <v>23</v>
      </c>
      <c r="F39" s="249" t="s">
        <v>23</v>
      </c>
      <c r="G39" s="249">
        <v>12.473952948954901</v>
      </c>
      <c r="H39" s="249">
        <v>94.5635916049863</v>
      </c>
      <c r="I39" s="249">
        <v>42.095423840364006</v>
      </c>
      <c r="J39" s="249">
        <v>32.070845804675102</v>
      </c>
      <c r="K39" s="249">
        <v>74.685195697285494</v>
      </c>
      <c r="L39" s="249">
        <v>103.578076092635</v>
      </c>
      <c r="M39" s="249">
        <v>0.692391124158941</v>
      </c>
      <c r="N39" s="249">
        <v>16.055443762018399</v>
      </c>
      <c r="O39" s="249">
        <v>54.537937961331998</v>
      </c>
      <c r="P39" s="249">
        <v>52.095035862261</v>
      </c>
      <c r="Q39" s="249">
        <v>16.055744439426999</v>
      </c>
      <c r="R39" s="249">
        <v>-15.075603228012</v>
      </c>
      <c r="S39" s="249">
        <v>-3.6272114922459999</v>
      </c>
      <c r="T39" s="249">
        <v>287.93776320562205</v>
      </c>
      <c r="U39" s="249">
        <v>101.529997150849</v>
      </c>
      <c r="V39" s="249">
        <v>112.09326412099999</v>
      </c>
      <c r="W39" s="249">
        <v>60.510281386000017</v>
      </c>
      <c r="X39" s="97">
        <f t="shared" si="40"/>
        <v>14.538787679175996</v>
      </c>
      <c r="Y39" s="249"/>
      <c r="Z39" s="249"/>
      <c r="AA39" s="249">
        <v>1.7563418126749992</v>
      </c>
      <c r="AB39" s="249">
        <v>2.8453435945009984</v>
      </c>
      <c r="AC39" s="249">
        <v>9.9938750944439985</v>
      </c>
      <c r="AD39" s="249">
        <v>14.538787679175996</v>
      </c>
      <c r="AE39" s="249">
        <v>1.5207395204889098</v>
      </c>
      <c r="AF39" s="249">
        <v>20.976360660792</v>
      </c>
      <c r="AG39" s="249"/>
      <c r="AH39" s="249"/>
      <c r="AJ39" s="249">
        <f t="shared" si="34"/>
        <v>1.7563418126749992</v>
      </c>
      <c r="AK39" s="249">
        <f t="shared" si="35"/>
        <v>1.0890017818259992</v>
      </c>
      <c r="AL39" s="249">
        <f t="shared" si="36"/>
        <v>7.1485314999430001</v>
      </c>
      <c r="AM39" s="249">
        <f t="shared" si="37"/>
        <v>4.544912584731998</v>
      </c>
      <c r="AN39" s="249">
        <f t="shared" si="38"/>
        <v>1.5207395204889098</v>
      </c>
      <c r="AO39" s="249">
        <f t="shared" si="39"/>
        <v>19.455621140303091</v>
      </c>
      <c r="AP39" s="249"/>
      <c r="AQ39" s="249"/>
      <c r="AS39" s="64"/>
    </row>
    <row r="40" spans="2:45" ht="15" customHeight="1" outlineLevel="1" x14ac:dyDescent="0.25">
      <c r="B40" s="196" t="s">
        <v>328</v>
      </c>
      <c r="C40" s="97" t="s">
        <v>23</v>
      </c>
      <c r="D40" s="97" t="s">
        <v>23</v>
      </c>
      <c r="E40" s="97" t="s">
        <v>23</v>
      </c>
      <c r="F40" s="97" t="s">
        <v>23</v>
      </c>
      <c r="G40" s="97" t="s">
        <v>23</v>
      </c>
      <c r="H40" s="97" t="s">
        <v>23</v>
      </c>
      <c r="I40" s="97" t="s">
        <v>23</v>
      </c>
      <c r="J40" s="97" t="s">
        <v>23</v>
      </c>
      <c r="K40" s="97" t="s">
        <v>23</v>
      </c>
      <c r="L40" s="97" t="s">
        <v>23</v>
      </c>
      <c r="M40" s="97" t="s">
        <v>23</v>
      </c>
      <c r="N40" s="97" t="s">
        <v>23</v>
      </c>
      <c r="O40" s="97" t="s">
        <v>23</v>
      </c>
      <c r="P40" s="97" t="s">
        <v>23</v>
      </c>
      <c r="Q40" s="97" t="s">
        <v>23</v>
      </c>
      <c r="R40" s="97" t="s">
        <v>23</v>
      </c>
      <c r="S40" s="97" t="s">
        <v>23</v>
      </c>
      <c r="T40" s="97">
        <v>279.28758421124854</v>
      </c>
      <c r="U40" s="97">
        <v>87.820344176343397</v>
      </c>
      <c r="V40" s="97">
        <v>101.24540318760923</v>
      </c>
      <c r="W40" s="97">
        <v>51.348898860798002</v>
      </c>
      <c r="X40" s="97">
        <f t="shared" si="40"/>
        <v>10.637679878179606</v>
      </c>
      <c r="Y40" s="97"/>
      <c r="Z40" s="249"/>
      <c r="AA40" s="97">
        <v>0.44222291393771512</v>
      </c>
      <c r="AB40" s="97">
        <v>0.61565655182985757</v>
      </c>
      <c r="AC40" s="97">
        <v>2.0333048702421443</v>
      </c>
      <c r="AD40" s="97">
        <v>10.637679878179606</v>
      </c>
      <c r="AE40" s="97">
        <v>-0.36664976801433669</v>
      </c>
      <c r="AF40" s="97">
        <v>16.037433402741001</v>
      </c>
      <c r="AG40" s="97"/>
      <c r="AH40" s="97"/>
      <c r="AJ40" s="97">
        <f t="shared" si="34"/>
        <v>0.44222291393771512</v>
      </c>
      <c r="AK40" s="97">
        <f t="shared" si="35"/>
        <v>0.17343363789214244</v>
      </c>
      <c r="AL40" s="97">
        <f t="shared" si="36"/>
        <v>1.4176483184122868</v>
      </c>
      <c r="AM40" s="97">
        <f t="shared" si="37"/>
        <v>8.6043750079374615</v>
      </c>
      <c r="AN40" s="97">
        <f t="shared" si="38"/>
        <v>-0.36664976801433669</v>
      </c>
      <c r="AO40" s="97">
        <f t="shared" si="39"/>
        <v>16.404083170755339</v>
      </c>
      <c r="AP40" s="97"/>
      <c r="AQ40" s="97"/>
      <c r="AS40" s="64"/>
    </row>
    <row r="41" spans="2:45" ht="15" customHeight="1" outlineLevel="1" x14ac:dyDescent="0.25">
      <c r="B41" s="196" t="s">
        <v>144</v>
      </c>
      <c r="C41" s="97" t="s">
        <v>23</v>
      </c>
      <c r="D41" s="97" t="s">
        <v>23</v>
      </c>
      <c r="E41" s="97" t="s">
        <v>23</v>
      </c>
      <c r="F41" s="97" t="s">
        <v>23</v>
      </c>
      <c r="G41" s="97" t="s">
        <v>23</v>
      </c>
      <c r="H41" s="97" t="s">
        <v>23</v>
      </c>
      <c r="I41" s="97" t="s">
        <v>23</v>
      </c>
      <c r="J41" s="97" t="s">
        <v>23</v>
      </c>
      <c r="K41" s="97" t="s">
        <v>23</v>
      </c>
      <c r="L41" s="97" t="s">
        <v>23</v>
      </c>
      <c r="M41" s="97" t="s">
        <v>23</v>
      </c>
      <c r="N41" s="97" t="s">
        <v>23</v>
      </c>
      <c r="O41" s="97" t="s">
        <v>23</v>
      </c>
      <c r="P41" s="97" t="s">
        <v>23</v>
      </c>
      <c r="Q41" s="97" t="s">
        <v>23</v>
      </c>
      <c r="R41" s="97" t="s">
        <v>23</v>
      </c>
      <c r="S41" s="97" t="s">
        <v>23</v>
      </c>
      <c r="T41" s="97">
        <v>13.835524923868849</v>
      </c>
      <c r="U41" s="97">
        <v>14.132029712546677</v>
      </c>
      <c r="V41" s="97">
        <v>10.715659612509928</v>
      </c>
      <c r="W41" s="97">
        <v>7.1450714008120002</v>
      </c>
      <c r="X41" s="97">
        <f t="shared" si="40"/>
        <v>2.0381043640070002</v>
      </c>
      <c r="Y41" s="97"/>
      <c r="Z41" s="249"/>
      <c r="AA41" s="97">
        <v>1.336956253191</v>
      </c>
      <c r="AB41" s="97">
        <v>1.8958756034190001</v>
      </c>
      <c r="AC41" s="97">
        <v>7.878901003268</v>
      </c>
      <c r="AD41" s="97">
        <v>2.0381043640070002</v>
      </c>
      <c r="AE41" s="97">
        <v>2.0105783192211235</v>
      </c>
      <c r="AF41" s="97">
        <v>4.7555751241269997</v>
      </c>
      <c r="AG41" s="97"/>
      <c r="AH41" s="97"/>
      <c r="AJ41" s="97">
        <f t="shared" si="34"/>
        <v>1.336956253191</v>
      </c>
      <c r="AK41" s="97">
        <f t="shared" si="35"/>
        <v>0.5589193502280001</v>
      </c>
      <c r="AL41" s="97">
        <f t="shared" si="36"/>
        <v>5.9830253998489997</v>
      </c>
      <c r="AM41" s="97">
        <f t="shared" si="37"/>
        <v>-5.8407966392609998</v>
      </c>
      <c r="AN41" s="97">
        <f t="shared" si="38"/>
        <v>2.0105783192211235</v>
      </c>
      <c r="AO41" s="97">
        <f t="shared" si="39"/>
        <v>2.7449968049058762</v>
      </c>
      <c r="AP41" s="97"/>
      <c r="AQ41" s="97"/>
      <c r="AS41" s="64"/>
    </row>
    <row r="42" spans="2:45" ht="15" customHeight="1" outlineLevel="1" x14ac:dyDescent="0.25">
      <c r="B42" s="196" t="s">
        <v>348</v>
      </c>
      <c r="C42" s="97" t="s">
        <v>23</v>
      </c>
      <c r="D42" s="97" t="s">
        <v>23</v>
      </c>
      <c r="E42" s="97" t="s">
        <v>23</v>
      </c>
      <c r="F42" s="97" t="s">
        <v>23</v>
      </c>
      <c r="G42" s="97" t="s">
        <v>23</v>
      </c>
      <c r="H42" s="97" t="s">
        <v>23</v>
      </c>
      <c r="I42" s="97" t="s">
        <v>23</v>
      </c>
      <c r="J42" s="97" t="s">
        <v>23</v>
      </c>
      <c r="K42" s="97" t="s">
        <v>23</v>
      </c>
      <c r="L42" s="97" t="s">
        <v>23</v>
      </c>
      <c r="M42" s="97" t="s">
        <v>23</v>
      </c>
      <c r="N42" s="97" t="s">
        <v>23</v>
      </c>
      <c r="O42" s="97" t="s">
        <v>23</v>
      </c>
      <c r="P42" s="97" t="s">
        <v>23</v>
      </c>
      <c r="Q42" s="97" t="s">
        <v>23</v>
      </c>
      <c r="R42" s="97" t="s">
        <v>23</v>
      </c>
      <c r="S42" s="97" t="s">
        <v>23</v>
      </c>
      <c r="T42" s="97">
        <v>-5.1853459294953268</v>
      </c>
      <c r="U42" s="97">
        <v>-0.37138066999962405</v>
      </c>
      <c r="V42" s="97">
        <v>0.13220132088083858</v>
      </c>
      <c r="W42" s="97">
        <v>2.0163111243900147</v>
      </c>
      <c r="X42" s="97">
        <f t="shared" si="40"/>
        <v>1.863003436988997</v>
      </c>
      <c r="Y42" s="97"/>
      <c r="Z42" s="249"/>
      <c r="AA42" s="97">
        <v>-2.2837354454000813E-2</v>
      </c>
      <c r="AB42" s="97">
        <v>0.33381143925199819</v>
      </c>
      <c r="AC42" s="97">
        <v>8.1669220932999664E-2</v>
      </c>
      <c r="AD42" s="97">
        <v>1.863003436988997</v>
      </c>
      <c r="AE42" s="97">
        <v>-0.12318903071787687</v>
      </c>
      <c r="AF42" s="97">
        <v>0.18335213392400007</v>
      </c>
      <c r="AG42" s="97"/>
      <c r="AH42" s="97"/>
      <c r="AJ42" s="97">
        <f t="shared" si="34"/>
        <v>-2.2837354454000813E-2</v>
      </c>
      <c r="AK42" s="97">
        <f t="shared" si="35"/>
        <v>0.356648793705999</v>
      </c>
      <c r="AL42" s="97">
        <f t="shared" si="36"/>
        <v>-0.25214221831899852</v>
      </c>
      <c r="AM42" s="97">
        <f t="shared" si="37"/>
        <v>1.7813342160559973</v>
      </c>
      <c r="AN42" s="97">
        <f t="shared" si="38"/>
        <v>-0.12318903071787687</v>
      </c>
      <c r="AO42" s="97">
        <f t="shared" si="39"/>
        <v>0.30654116464187697</v>
      </c>
      <c r="AP42" s="97"/>
      <c r="AQ42" s="97"/>
      <c r="AS42" s="64"/>
    </row>
    <row r="43" spans="2:45" ht="15" customHeight="1" x14ac:dyDescent="0.25">
      <c r="B43" t="s">
        <v>253</v>
      </c>
      <c r="C43" s="249" t="s">
        <v>23</v>
      </c>
      <c r="D43" s="249" t="s">
        <v>23</v>
      </c>
      <c r="E43" s="249" t="s">
        <v>23</v>
      </c>
      <c r="F43" s="249" t="s">
        <v>23</v>
      </c>
      <c r="G43" s="249">
        <v>898.93883291668158</v>
      </c>
      <c r="H43" s="249">
        <v>957.84992582724931</v>
      </c>
      <c r="I43" s="249">
        <v>1025.8510184234199</v>
      </c>
      <c r="J43" s="249">
        <v>1192.8716301342199</v>
      </c>
      <c r="K43" s="249">
        <v>1318.6963100073501</v>
      </c>
      <c r="L43" s="249">
        <v>1446.722705455968</v>
      </c>
      <c r="M43" s="249">
        <v>1487.5057650083988</v>
      </c>
      <c r="N43" s="249">
        <v>1468.9880257712696</v>
      </c>
      <c r="O43" s="249">
        <v>1425.0470871871048</v>
      </c>
      <c r="P43" s="249">
        <v>1397.2373042806501</v>
      </c>
      <c r="Q43" s="249">
        <v>1464.5230408024722</v>
      </c>
      <c r="R43" s="249">
        <v>1510.3038328227062</v>
      </c>
      <c r="S43" s="249">
        <v>1675.658629819256</v>
      </c>
      <c r="T43" s="249">
        <v>1444.8116585815528</v>
      </c>
      <c r="U43" s="249">
        <v>1765.6192507622709</v>
      </c>
      <c r="V43" s="249">
        <v>1631.8314147700005</v>
      </c>
      <c r="W43" s="249">
        <v>1731.7544942229999</v>
      </c>
      <c r="X43" s="494">
        <f t="shared" si="40"/>
        <v>1979.0068017217409</v>
      </c>
      <c r="Y43" s="249"/>
      <c r="Z43" s="249"/>
      <c r="AA43" s="249">
        <v>386.06191888041701</v>
      </c>
      <c r="AB43" s="249">
        <v>799.59167574551498</v>
      </c>
      <c r="AC43" s="249">
        <v>1208.6130038815668</v>
      </c>
      <c r="AD43" s="249">
        <v>1979.0068017217409</v>
      </c>
      <c r="AE43" s="249">
        <v>424.32877166554908</v>
      </c>
      <c r="AF43" s="249">
        <v>960.63770545981595</v>
      </c>
      <c r="AG43" s="249"/>
      <c r="AH43" s="249"/>
      <c r="AJ43" s="249">
        <f t="shared" si="34"/>
        <v>386.06191888041701</v>
      </c>
      <c r="AK43" s="249">
        <f t="shared" si="35"/>
        <v>413.52975686509797</v>
      </c>
      <c r="AL43" s="249">
        <f t="shared" si="36"/>
        <v>409.02132813605181</v>
      </c>
      <c r="AM43" s="249">
        <f t="shared" si="37"/>
        <v>770.3937978401741</v>
      </c>
      <c r="AN43" s="249">
        <f t="shared" si="38"/>
        <v>424.32877166554908</v>
      </c>
      <c r="AO43" s="249">
        <f t="shared" si="39"/>
        <v>536.30893379426686</v>
      </c>
      <c r="AP43" s="249"/>
      <c r="AQ43" s="249"/>
      <c r="AS43" s="64"/>
    </row>
    <row r="44" spans="2:45" s="58" customFormat="1" ht="15" customHeight="1" outlineLevel="1" x14ac:dyDescent="0.25">
      <c r="B44" s="196" t="s">
        <v>328</v>
      </c>
      <c r="C44" s="97" t="s">
        <v>23</v>
      </c>
      <c r="D44" s="97" t="s">
        <v>23</v>
      </c>
      <c r="E44" s="97" t="s">
        <v>23</v>
      </c>
      <c r="F44" s="97" t="s">
        <v>23</v>
      </c>
      <c r="G44" s="97" t="s">
        <v>23</v>
      </c>
      <c r="H44" s="97" t="s">
        <v>23</v>
      </c>
      <c r="I44" s="97" t="s">
        <v>23</v>
      </c>
      <c r="J44" s="97" t="s">
        <v>23</v>
      </c>
      <c r="K44" s="97" t="s">
        <v>23</v>
      </c>
      <c r="L44" s="97" t="s">
        <v>23</v>
      </c>
      <c r="M44" s="97" t="s">
        <v>23</v>
      </c>
      <c r="N44" s="97" t="s">
        <v>23</v>
      </c>
      <c r="O44" s="97" t="s">
        <v>23</v>
      </c>
      <c r="P44" s="97" t="s">
        <v>23</v>
      </c>
      <c r="Q44" s="97" t="s">
        <v>23</v>
      </c>
      <c r="R44" s="97" t="s">
        <v>23</v>
      </c>
      <c r="S44" s="97" t="s">
        <v>23</v>
      </c>
      <c r="T44" s="97">
        <v>1054.8775048256086</v>
      </c>
      <c r="U44" s="97">
        <v>1354.5546269605711</v>
      </c>
      <c r="V44" s="97">
        <v>1218.181839391561</v>
      </c>
      <c r="W44" s="97">
        <v>1211.6322325762058</v>
      </c>
      <c r="X44" s="97">
        <f t="shared" si="40"/>
        <v>1419.3342342161161</v>
      </c>
      <c r="Y44" s="97"/>
      <c r="Z44" s="249"/>
      <c r="AA44" s="97">
        <v>253.1730781525014</v>
      </c>
      <c r="AB44" s="97">
        <v>522.09200419177307</v>
      </c>
      <c r="AC44" s="97">
        <v>792.75011204889813</v>
      </c>
      <c r="AD44" s="97">
        <v>1419.3342342161161</v>
      </c>
      <c r="AE44" s="97">
        <v>279.89607554880945</v>
      </c>
      <c r="AF44" s="97">
        <v>669.94053802193605</v>
      </c>
      <c r="AG44" s="97"/>
      <c r="AH44" s="97"/>
      <c r="AI44" s="108"/>
      <c r="AJ44" s="97">
        <f t="shared" si="34"/>
        <v>253.1730781525014</v>
      </c>
      <c r="AK44" s="97">
        <f t="shared" si="35"/>
        <v>268.9189260392717</v>
      </c>
      <c r="AL44" s="97">
        <f t="shared" si="36"/>
        <v>270.65810785712506</v>
      </c>
      <c r="AM44" s="97">
        <f t="shared" si="37"/>
        <v>626.58412216721797</v>
      </c>
      <c r="AN44" s="97">
        <f t="shared" si="38"/>
        <v>279.89607554880945</v>
      </c>
      <c r="AO44" s="97">
        <f t="shared" si="39"/>
        <v>390.0444624731266</v>
      </c>
      <c r="AP44" s="97"/>
      <c r="AQ44" s="97"/>
      <c r="AR44" s="108"/>
      <c r="AS44" s="64"/>
    </row>
    <row r="45" spans="2:45" s="58" customFormat="1" ht="15" customHeight="1" outlineLevel="1" x14ac:dyDescent="0.25">
      <c r="B45" s="196" t="s">
        <v>144</v>
      </c>
      <c r="C45" s="97" t="s">
        <v>23</v>
      </c>
      <c r="D45" s="97" t="s">
        <v>23</v>
      </c>
      <c r="E45" s="97" t="s">
        <v>23</v>
      </c>
      <c r="F45" s="97" t="s">
        <v>23</v>
      </c>
      <c r="G45" s="97" t="s">
        <v>23</v>
      </c>
      <c r="H45" s="97" t="s">
        <v>23</v>
      </c>
      <c r="I45" s="97" t="s">
        <v>23</v>
      </c>
      <c r="J45" s="97" t="s">
        <v>23</v>
      </c>
      <c r="K45" s="97" t="s">
        <v>23</v>
      </c>
      <c r="L45" s="97" t="s">
        <v>23</v>
      </c>
      <c r="M45" s="97" t="s">
        <v>23</v>
      </c>
      <c r="N45" s="97" t="s">
        <v>23</v>
      </c>
      <c r="O45" s="97" t="s">
        <v>23</v>
      </c>
      <c r="P45" s="97" t="s">
        <v>23</v>
      </c>
      <c r="Q45" s="97" t="s">
        <v>23</v>
      </c>
      <c r="R45" s="97" t="s">
        <v>23</v>
      </c>
      <c r="S45" s="97" t="s">
        <v>23</v>
      </c>
      <c r="T45" s="97">
        <v>334.37207432978488</v>
      </c>
      <c r="U45" s="97">
        <v>356.18400647268095</v>
      </c>
      <c r="V45" s="97">
        <v>373.31342338594527</v>
      </c>
      <c r="W45" s="97">
        <v>483.824391636016</v>
      </c>
      <c r="X45" s="97">
        <f t="shared" si="40"/>
        <v>519.27049947682008</v>
      </c>
      <c r="Y45" s="97"/>
      <c r="Z45" s="249"/>
      <c r="AA45" s="97">
        <v>123.164401761533</v>
      </c>
      <c r="AB45" s="97">
        <v>257.92185442722001</v>
      </c>
      <c r="AC45" s="97">
        <v>386.17200084969198</v>
      </c>
      <c r="AD45" s="97">
        <v>519.27049947682008</v>
      </c>
      <c r="AE45" s="97">
        <v>132.36633637303461</v>
      </c>
      <c r="AF45" s="97">
        <v>268.603051072288</v>
      </c>
      <c r="AG45" s="97"/>
      <c r="AH45" s="97"/>
      <c r="AI45" s="108"/>
      <c r="AJ45" s="97">
        <f t="shared" si="34"/>
        <v>123.164401761533</v>
      </c>
      <c r="AK45" s="97">
        <f t="shared" si="35"/>
        <v>134.75745266568703</v>
      </c>
      <c r="AL45" s="97">
        <f t="shared" si="36"/>
        <v>128.25014642247197</v>
      </c>
      <c r="AM45" s="97">
        <f t="shared" si="37"/>
        <v>133.09849862712809</v>
      </c>
      <c r="AN45" s="97">
        <f t="shared" si="38"/>
        <v>132.36633637303461</v>
      </c>
      <c r="AO45" s="97">
        <f t="shared" si="39"/>
        <v>136.23671469925338</v>
      </c>
      <c r="AP45" s="97"/>
      <c r="AQ45" s="97"/>
      <c r="AR45" s="108"/>
      <c r="AS45" s="64"/>
    </row>
    <row r="46" spans="2:45" s="58" customFormat="1" ht="15" customHeight="1" outlineLevel="1" x14ac:dyDescent="0.25">
      <c r="B46" s="196" t="s">
        <v>348</v>
      </c>
      <c r="C46" s="97" t="s">
        <v>23</v>
      </c>
      <c r="D46" s="97" t="s">
        <v>23</v>
      </c>
      <c r="E46" s="97" t="s">
        <v>23</v>
      </c>
      <c r="F46" s="97" t="s">
        <v>23</v>
      </c>
      <c r="G46" s="97" t="s">
        <v>23</v>
      </c>
      <c r="H46" s="97" t="s">
        <v>23</v>
      </c>
      <c r="I46" s="97" t="s">
        <v>23</v>
      </c>
      <c r="J46" s="97" t="s">
        <v>23</v>
      </c>
      <c r="K46" s="97" t="s">
        <v>23</v>
      </c>
      <c r="L46" s="97" t="s">
        <v>23</v>
      </c>
      <c r="M46" s="97" t="s">
        <v>23</v>
      </c>
      <c r="N46" s="97" t="s">
        <v>23</v>
      </c>
      <c r="O46" s="97" t="s">
        <v>23</v>
      </c>
      <c r="P46" s="97" t="s">
        <v>23</v>
      </c>
      <c r="Q46" s="97" t="s">
        <v>23</v>
      </c>
      <c r="R46" s="97" t="s">
        <v>23</v>
      </c>
      <c r="S46" s="97" t="s">
        <v>23</v>
      </c>
      <c r="T46" s="97">
        <v>55.562079426159244</v>
      </c>
      <c r="U46" s="97">
        <v>54.880617329018605</v>
      </c>
      <c r="V46" s="97">
        <v>40.336151992494251</v>
      </c>
      <c r="W46" s="97">
        <v>36.29787001077807</v>
      </c>
      <c r="X46" s="97">
        <f t="shared" si="40"/>
        <v>40.402068028804933</v>
      </c>
      <c r="Y46" s="97"/>
      <c r="Z46" s="249"/>
      <c r="AA46" s="97">
        <v>9.7244389663830475</v>
      </c>
      <c r="AB46" s="97">
        <v>19.577817126522973</v>
      </c>
      <c r="AC46" s="97">
        <v>29.690890982977635</v>
      </c>
      <c r="AD46" s="97">
        <v>40.402068028804933</v>
      </c>
      <c r="AE46" s="97">
        <v>12.066359743705114</v>
      </c>
      <c r="AF46" s="97">
        <v>22.094116365591958</v>
      </c>
      <c r="AG46" s="97"/>
      <c r="AH46" s="97"/>
      <c r="AI46" s="108"/>
      <c r="AJ46" s="97">
        <f t="shared" si="34"/>
        <v>9.7244389663830475</v>
      </c>
      <c r="AK46" s="97">
        <f t="shared" si="35"/>
        <v>9.8533781601399255</v>
      </c>
      <c r="AL46" s="97">
        <f t="shared" si="36"/>
        <v>10.113073856454662</v>
      </c>
      <c r="AM46" s="97">
        <f t="shared" si="37"/>
        <v>10.711177045827299</v>
      </c>
      <c r="AN46" s="97">
        <f t="shared" si="38"/>
        <v>12.066359743705114</v>
      </c>
      <c r="AO46" s="97">
        <f t="shared" si="39"/>
        <v>10.027756621886844</v>
      </c>
      <c r="AP46" s="97"/>
      <c r="AQ46" s="97"/>
      <c r="AR46" s="108"/>
      <c r="AS46" s="64"/>
    </row>
    <row r="47" spans="2:45" ht="15" customHeight="1" x14ac:dyDescent="0.25">
      <c r="B47" s="6" t="s">
        <v>95</v>
      </c>
      <c r="C47" s="256" t="s">
        <v>23</v>
      </c>
      <c r="D47" s="256" t="s">
        <v>23</v>
      </c>
      <c r="E47" s="256" t="s">
        <v>23</v>
      </c>
      <c r="F47" s="256" t="s">
        <v>23</v>
      </c>
      <c r="G47" s="256">
        <v>1136.1262478158515</v>
      </c>
      <c r="H47" s="256">
        <v>1253.0361233744427</v>
      </c>
      <c r="I47" s="256">
        <v>1560.3277700000001</v>
      </c>
      <c r="J47" s="256">
        <v>1930.8716939999999</v>
      </c>
      <c r="K47" s="256">
        <v>1969.5669290000001</v>
      </c>
      <c r="L47" s="256">
        <v>2062.5090270000001</v>
      </c>
      <c r="M47" s="256">
        <v>2267.3895109999999</v>
      </c>
      <c r="N47" s="256">
        <v>2143.4140670000002</v>
      </c>
      <c r="O47" s="256">
        <v>2118.4253330000001</v>
      </c>
      <c r="P47" s="256">
        <v>2193.0603577643233</v>
      </c>
      <c r="Q47" s="256">
        <v>2443.3795270479704</v>
      </c>
      <c r="R47" s="256">
        <v>2264.0792256096447</v>
      </c>
      <c r="S47" s="256">
        <v>2317.9168228070548</v>
      </c>
      <c r="T47" s="256">
        <v>1584.3799107424577</v>
      </c>
      <c r="U47" s="256">
        <v>1863.4784104474095</v>
      </c>
      <c r="V47" s="256">
        <v>2206.0379056000002</v>
      </c>
      <c r="W47" s="256">
        <v>1930.7852570579867</v>
      </c>
      <c r="X47" s="495">
        <f t="shared" si="40"/>
        <v>2529.9932831997976</v>
      </c>
      <c r="Y47" s="256"/>
      <c r="Z47" s="249"/>
      <c r="AA47" s="256">
        <v>321.68465105410695</v>
      </c>
      <c r="AB47" s="256">
        <v>1191.5911357797575</v>
      </c>
      <c r="AC47" s="256">
        <v>1827.0982959744815</v>
      </c>
      <c r="AD47" s="256">
        <v>2529.9932831997976</v>
      </c>
      <c r="AE47" s="256">
        <v>989.62631087725697</v>
      </c>
      <c r="AF47" s="256">
        <v>1472.592772336491</v>
      </c>
      <c r="AG47" s="256"/>
      <c r="AH47" s="256"/>
      <c r="AJ47" s="256">
        <f t="shared" si="34"/>
        <v>321.68465105410695</v>
      </c>
      <c r="AK47" s="256">
        <f t="shared" si="35"/>
        <v>869.90648472565044</v>
      </c>
      <c r="AL47" s="256">
        <f t="shared" si="36"/>
        <v>635.50716019472407</v>
      </c>
      <c r="AM47" s="256">
        <f t="shared" si="37"/>
        <v>702.89498722531607</v>
      </c>
      <c r="AN47" s="256">
        <f t="shared" si="38"/>
        <v>989.62631087725697</v>
      </c>
      <c r="AO47" s="256">
        <f t="shared" si="39"/>
        <v>482.96646145923398</v>
      </c>
      <c r="AP47" s="256"/>
      <c r="AQ47" s="256"/>
      <c r="AS47" s="64"/>
    </row>
    <row r="48" spans="2:45" s="64" customFormat="1" ht="15" customHeight="1" x14ac:dyDescent="0.25">
      <c r="B48" s="198" t="s">
        <v>24</v>
      </c>
      <c r="C48" s="257" t="str">
        <f t="shared" ref="C48:P48" si="41">IFERROR(C47/B47-1,"-")</f>
        <v>-</v>
      </c>
      <c r="D48" s="257" t="str">
        <f t="shared" si="41"/>
        <v>-</v>
      </c>
      <c r="E48" s="257" t="str">
        <f t="shared" si="41"/>
        <v>-</v>
      </c>
      <c r="F48" s="257" t="str">
        <f t="shared" si="41"/>
        <v>-</v>
      </c>
      <c r="G48" s="257" t="str">
        <f t="shared" si="41"/>
        <v>-</v>
      </c>
      <c r="H48" s="257">
        <f t="shared" si="41"/>
        <v>0.10290218695619857</v>
      </c>
      <c r="I48" s="257">
        <f t="shared" si="41"/>
        <v>0.2452376598673125</v>
      </c>
      <c r="J48" s="257">
        <f t="shared" si="41"/>
        <v>0.23747826009659478</v>
      </c>
      <c r="K48" s="257">
        <f t="shared" si="41"/>
        <v>2.0040293262489683E-2</v>
      </c>
      <c r="L48" s="257">
        <f t="shared" si="41"/>
        <v>4.7189103671226418E-2</v>
      </c>
      <c r="M48" s="257">
        <f t="shared" si="41"/>
        <v>9.9335557477780556E-2</v>
      </c>
      <c r="N48" s="257">
        <f t="shared" si="41"/>
        <v>-5.4677612028522615E-2</v>
      </c>
      <c r="O48" s="257">
        <f t="shared" si="41"/>
        <v>-1.1658379211336944E-2</v>
      </c>
      <c r="P48" s="257">
        <f t="shared" si="41"/>
        <v>3.5231369074797181E-2</v>
      </c>
      <c r="Q48" s="257">
        <f t="shared" ref="Q48" si="42">IFERROR(Q47/P47-1,"-")</f>
        <v>0.11414148652927669</v>
      </c>
      <c r="R48" s="257">
        <f t="shared" ref="R48" si="43">IFERROR(R47/Q47-1,"-")</f>
        <v>-7.3382092079224304E-2</v>
      </c>
      <c r="S48" s="257">
        <f t="shared" ref="S48" si="44">IFERROR(S47/R47-1,"-")</f>
        <v>2.3779025304608403E-2</v>
      </c>
      <c r="T48" s="257">
        <f t="shared" ref="T48" si="45">IFERROR(T47/S47-1,"-")</f>
        <v>-0.31646386308904118</v>
      </c>
      <c r="U48" s="257">
        <f t="shared" ref="U48" si="46">IFERROR(U47/T47-1,"-")</f>
        <v>0.17615629800188715</v>
      </c>
      <c r="V48" s="257">
        <f t="shared" ref="V48" si="47">IFERROR(V47/U47-1,"-")</f>
        <v>0.18382799244255499</v>
      </c>
      <c r="W48" s="258">
        <f>IFERROR(W47/V47-1,"-")</f>
        <v>-0.12477240207128271</v>
      </c>
      <c r="X48" s="258">
        <f>IFERROR(X47/W47-1,"-")</f>
        <v>0.31034421044567528</v>
      </c>
      <c r="Y48" s="252"/>
      <c r="Z48" s="249"/>
      <c r="AA48" s="258" t="str">
        <f>IFERROR(AA47/#REF!-1,"-")</f>
        <v>-</v>
      </c>
      <c r="AB48" s="258" t="str">
        <f>IFERROR(AB47/#REF!-1,"-")</f>
        <v>-</v>
      </c>
      <c r="AC48" s="258" t="str">
        <f>IFERROR(AC47/#REF!-1,"-")</f>
        <v>-</v>
      </c>
      <c r="AD48" s="258">
        <f>IFERROR(AD47/W47-1,"-")</f>
        <v>0.31034421044567528</v>
      </c>
      <c r="AE48" s="258">
        <f>IFERROR(AE47/AA47-1,"-")</f>
        <v>2.0763864786038644</v>
      </c>
      <c r="AF48" s="258">
        <f>IFERROR(AF47/AB47-1,"-")</f>
        <v>0.23582051604710097</v>
      </c>
      <c r="AG48" s="258"/>
      <c r="AH48" s="258"/>
      <c r="AI48" s="253"/>
      <c r="AJ48" s="258" t="str">
        <f>IFERROR(AJ47/#REF!-1,"-")</f>
        <v>-</v>
      </c>
      <c r="AK48" s="258">
        <f>IFERROR(AK47/AJ47-1,"-")</f>
        <v>1.7042212983277629</v>
      </c>
      <c r="AL48" s="258">
        <f>IFERROR(AL47/AK47-1,"-")</f>
        <v>-0.26945347419136767</v>
      </c>
      <c r="AM48" s="258">
        <f>IFERROR(AM47/AL47-1,"-")</f>
        <v>0.10603787219320049</v>
      </c>
      <c r="AN48" s="258">
        <f>IFERROR(AN47/AM47-1,"-")</f>
        <v>0.40792910585949005</v>
      </c>
      <c r="AO48" s="258">
        <f>IFERROR(AO47/AN47-1,"-")</f>
        <v>-0.51197087612686143</v>
      </c>
      <c r="AP48" s="258"/>
      <c r="AQ48" s="258"/>
      <c r="AR48" s="253"/>
    </row>
    <row r="49" spans="2:45" ht="15" customHeight="1" outlineLevel="1" x14ac:dyDescent="0.25">
      <c r="B49" s="196" t="s">
        <v>328</v>
      </c>
      <c r="C49" s="97" t="s">
        <v>23</v>
      </c>
      <c r="D49" s="97" t="s">
        <v>23</v>
      </c>
      <c r="E49" s="97" t="s">
        <v>23</v>
      </c>
      <c r="F49" s="97" t="s">
        <v>23</v>
      </c>
      <c r="G49" s="97" t="s">
        <v>23</v>
      </c>
      <c r="H49" s="97" t="s">
        <v>23</v>
      </c>
      <c r="I49" s="97" t="s">
        <v>23</v>
      </c>
      <c r="J49" s="97" t="s">
        <v>23</v>
      </c>
      <c r="K49" s="97" t="s">
        <v>23</v>
      </c>
      <c r="L49" s="97" t="s">
        <v>23</v>
      </c>
      <c r="M49" s="97" t="s">
        <v>23</v>
      </c>
      <c r="N49" s="97" t="s">
        <v>23</v>
      </c>
      <c r="O49" s="97" t="s">
        <v>23</v>
      </c>
      <c r="P49" s="97" t="s">
        <v>23</v>
      </c>
      <c r="Q49" s="97" t="s">
        <v>23</v>
      </c>
      <c r="R49" s="97" t="s">
        <v>23</v>
      </c>
      <c r="S49" s="97" t="s">
        <v>23</v>
      </c>
      <c r="T49" s="97">
        <v>1174.726766701204</v>
      </c>
      <c r="U49" s="97">
        <v>1334.6058080377311</v>
      </c>
      <c r="V49" s="97">
        <v>1769.5650771570847</v>
      </c>
      <c r="W49" s="97">
        <v>1153.1081145445141</v>
      </c>
      <c r="X49" s="97">
        <f>AD49</f>
        <v>1584.5083895609096</v>
      </c>
      <c r="Y49" s="97"/>
      <c r="Z49" s="249"/>
      <c r="AA49" s="97">
        <v>80.778270017558071</v>
      </c>
      <c r="AB49" s="97">
        <v>742.94737756335826</v>
      </c>
      <c r="AC49" s="97">
        <v>1130.044399378027</v>
      </c>
      <c r="AD49" s="97">
        <v>1584.5083895609096</v>
      </c>
      <c r="AE49" s="97">
        <v>772.9385172678825</v>
      </c>
      <c r="AF49" s="97">
        <v>1045.4699830132015</v>
      </c>
      <c r="AG49" s="97"/>
      <c r="AH49" s="97"/>
      <c r="AJ49" s="97">
        <f t="shared" ref="AJ49:AJ58" si="48">AA49</f>
        <v>80.778270017558071</v>
      </c>
      <c r="AK49" s="97">
        <f t="shared" ref="AK49:AK58" si="49">AB49-AA49</f>
        <v>662.16910754580022</v>
      </c>
      <c r="AL49" s="97">
        <f t="shared" ref="AL49:AL58" si="50">AC49-AB49</f>
        <v>387.09702181466878</v>
      </c>
      <c r="AM49" s="97">
        <f t="shared" ref="AM49:AM58" si="51">AD49-AC49</f>
        <v>454.46399018288253</v>
      </c>
      <c r="AN49" s="97">
        <f>AE49</f>
        <v>772.9385172678825</v>
      </c>
      <c r="AO49" s="97">
        <f t="shared" ref="AO49:AO58" si="52">AF49-AE49</f>
        <v>272.531465745319</v>
      </c>
      <c r="AP49" s="97"/>
      <c r="AQ49" s="97"/>
      <c r="AS49" s="64"/>
    </row>
    <row r="50" spans="2:45" ht="15" customHeight="1" outlineLevel="1" x14ac:dyDescent="0.25">
      <c r="B50" s="196" t="s">
        <v>144</v>
      </c>
      <c r="C50" s="97" t="s">
        <v>23</v>
      </c>
      <c r="D50" s="97" t="s">
        <v>23</v>
      </c>
      <c r="E50" s="97" t="s">
        <v>23</v>
      </c>
      <c r="F50" s="97" t="s">
        <v>23</v>
      </c>
      <c r="G50" s="97" t="s">
        <v>23</v>
      </c>
      <c r="H50" s="97" t="s">
        <v>23</v>
      </c>
      <c r="I50" s="97" t="s">
        <v>23</v>
      </c>
      <c r="J50" s="97" t="s">
        <v>23</v>
      </c>
      <c r="K50" s="97" t="s">
        <v>23</v>
      </c>
      <c r="L50" s="97" t="s">
        <v>23</v>
      </c>
      <c r="M50" s="97" t="s">
        <v>23</v>
      </c>
      <c r="N50" s="97" t="s">
        <v>23</v>
      </c>
      <c r="O50" s="97" t="s">
        <v>23</v>
      </c>
      <c r="P50" s="97" t="s">
        <v>23</v>
      </c>
      <c r="Q50" s="97" t="s">
        <v>23</v>
      </c>
      <c r="R50" s="97" t="s">
        <v>23</v>
      </c>
      <c r="S50" s="97" t="s">
        <v>23</v>
      </c>
      <c r="T50" s="97">
        <v>482.84081513288481</v>
      </c>
      <c r="U50" s="97">
        <v>626.65197314845329</v>
      </c>
      <c r="V50" s="97">
        <v>523.47289861604702</v>
      </c>
      <c r="W50" s="97">
        <v>836.14843194442358</v>
      </c>
      <c r="X50" s="97">
        <f t="shared" ref="X50:X57" si="53">AD50</f>
        <v>984.39070817428308</v>
      </c>
      <c r="Y50" s="97"/>
      <c r="Z50" s="249"/>
      <c r="AA50" s="97">
        <v>237.82930587846189</v>
      </c>
      <c r="AB50" s="97">
        <v>472.14219107694305</v>
      </c>
      <c r="AC50" s="97">
        <v>742.01797306117294</v>
      </c>
      <c r="AD50" s="97">
        <v>984.39070817428308</v>
      </c>
      <c r="AE50" s="97">
        <v>246.50256221607302</v>
      </c>
      <c r="AF50" s="97">
        <v>452.41575638165472</v>
      </c>
      <c r="AG50" s="97"/>
      <c r="AH50" s="97"/>
      <c r="AJ50" s="97">
        <f t="shared" si="48"/>
        <v>237.82930587846189</v>
      </c>
      <c r="AK50" s="97">
        <f t="shared" si="49"/>
        <v>234.31288519848115</v>
      </c>
      <c r="AL50" s="97">
        <f t="shared" si="50"/>
        <v>269.87578198422989</v>
      </c>
      <c r="AM50" s="97">
        <f t="shared" si="51"/>
        <v>242.37273511311014</v>
      </c>
      <c r="AN50" s="97">
        <f t="shared" ref="AN50:AN58" si="54">AE50</f>
        <v>246.50256221607302</v>
      </c>
      <c r="AO50" s="97">
        <f t="shared" si="52"/>
        <v>205.9131941655817</v>
      </c>
      <c r="AP50" s="97"/>
      <c r="AQ50" s="97"/>
      <c r="AS50" s="64"/>
    </row>
    <row r="51" spans="2:45" ht="15" customHeight="1" outlineLevel="1" x14ac:dyDescent="0.25">
      <c r="B51" s="196" t="s">
        <v>348</v>
      </c>
      <c r="C51" s="97" t="s">
        <v>23</v>
      </c>
      <c r="D51" s="97" t="s">
        <v>23</v>
      </c>
      <c r="E51" s="97" t="s">
        <v>23</v>
      </c>
      <c r="F51" s="97" t="s">
        <v>23</v>
      </c>
      <c r="G51" s="97" t="s">
        <v>23</v>
      </c>
      <c r="H51" s="97" t="s">
        <v>23</v>
      </c>
      <c r="I51" s="97" t="s">
        <v>23</v>
      </c>
      <c r="J51" s="97" t="s">
        <v>23</v>
      </c>
      <c r="K51" s="97" t="s">
        <v>23</v>
      </c>
      <c r="L51" s="97" t="s">
        <v>23</v>
      </c>
      <c r="M51" s="97" t="s">
        <v>23</v>
      </c>
      <c r="N51" s="97" t="s">
        <v>23</v>
      </c>
      <c r="O51" s="97" t="s">
        <v>23</v>
      </c>
      <c r="P51" s="97" t="s">
        <v>23</v>
      </c>
      <c r="Q51" s="97" t="s">
        <v>23</v>
      </c>
      <c r="R51" s="97" t="s">
        <v>23</v>
      </c>
      <c r="S51" s="97" t="s">
        <v>23</v>
      </c>
      <c r="T51" s="97">
        <v>-73.187671091631273</v>
      </c>
      <c r="U51" s="97">
        <v>-97.779370738775015</v>
      </c>
      <c r="V51" s="97">
        <v>-87.000070173131462</v>
      </c>
      <c r="W51" s="97">
        <v>-58.471289430951174</v>
      </c>
      <c r="X51" s="97">
        <f t="shared" si="53"/>
        <v>-38.043268905400964</v>
      </c>
      <c r="Y51" s="97"/>
      <c r="Z51" s="249"/>
      <c r="AA51" s="97">
        <v>3.6376675880882772</v>
      </c>
      <c r="AB51" s="97">
        <v>-22.029988850543759</v>
      </c>
      <c r="AC51" s="97">
        <v>-45.436948454722142</v>
      </c>
      <c r="AD51" s="97">
        <v>-38.043268905400964</v>
      </c>
      <c r="AE51" s="97">
        <v>-29.814768606697882</v>
      </c>
      <c r="AF51" s="97">
        <v>-25.292967058365321</v>
      </c>
      <c r="AG51" s="97"/>
      <c r="AH51" s="97"/>
      <c r="AJ51" s="97">
        <f t="shared" si="48"/>
        <v>3.6376675880882772</v>
      </c>
      <c r="AK51" s="97">
        <f t="shared" si="49"/>
        <v>-25.667656438632036</v>
      </c>
      <c r="AL51" s="97">
        <f t="shared" si="50"/>
        <v>-23.406959604178383</v>
      </c>
      <c r="AM51" s="97">
        <f t="shared" si="51"/>
        <v>7.3936795493211775</v>
      </c>
      <c r="AN51" s="97">
        <f t="shared" si="54"/>
        <v>-29.814768606697882</v>
      </c>
      <c r="AO51" s="97">
        <f t="shared" si="52"/>
        <v>4.5218015483325615</v>
      </c>
      <c r="AP51" s="97"/>
      <c r="AQ51" s="97"/>
      <c r="AS51" s="64"/>
    </row>
    <row r="52" spans="2:45" ht="15" customHeight="1" x14ac:dyDescent="0.25">
      <c r="B52" t="s">
        <v>0</v>
      </c>
      <c r="C52" s="249" t="s">
        <v>23</v>
      </c>
      <c r="D52" s="249" t="s">
        <v>23</v>
      </c>
      <c r="E52" s="249" t="s">
        <v>23</v>
      </c>
      <c r="F52" s="249" t="s">
        <v>23</v>
      </c>
      <c r="G52" s="249">
        <v>128.02408260786601</v>
      </c>
      <c r="H52" s="249">
        <v>42.770264071334708</v>
      </c>
      <c r="I52" s="249">
        <v>-259.54895499999998</v>
      </c>
      <c r="J52" s="249">
        <v>-426.28172999999998</v>
      </c>
      <c r="K52" s="249">
        <v>-401.85424599999999</v>
      </c>
      <c r="L52" s="249">
        <v>-400.67622</v>
      </c>
      <c r="M52" s="249">
        <v>-675.03240400000004</v>
      </c>
      <c r="N52" s="249">
        <v>-678.72207800000001</v>
      </c>
      <c r="O52" s="249">
        <v>-712.49223400000005</v>
      </c>
      <c r="P52" s="249">
        <v>-556.80280225901947</v>
      </c>
      <c r="Q52" s="249">
        <v>-856.41452705411791</v>
      </c>
      <c r="R52" s="249">
        <v>-891.47996332905257</v>
      </c>
      <c r="S52" s="249">
        <v>-808.45299268659721</v>
      </c>
      <c r="T52" s="249">
        <v>-554.14394416550522</v>
      </c>
      <c r="U52" s="249">
        <v>-669.77303675332587</v>
      </c>
      <c r="V52" s="249">
        <v>-670.62426921400049</v>
      </c>
      <c r="W52" s="249">
        <v>-510.93314838100008</v>
      </c>
      <c r="X52" s="494">
        <f>AD52</f>
        <v>-910.22067166405327</v>
      </c>
      <c r="Y52" s="249"/>
      <c r="Z52" s="249"/>
      <c r="AA52" s="249">
        <v>-173.49926845733515</v>
      </c>
      <c r="AB52" s="249">
        <v>-384.55311310123386</v>
      </c>
      <c r="AC52" s="249">
        <v>-580.2940372303899</v>
      </c>
      <c r="AD52" s="249">
        <v>-910.22067166405327</v>
      </c>
      <c r="AE52" s="249">
        <v>-259.80921345816802</v>
      </c>
      <c r="AF52" s="249">
        <v>-416.09521608414644</v>
      </c>
      <c r="AG52" s="249"/>
      <c r="AH52" s="249"/>
      <c r="AJ52" s="249">
        <f t="shared" si="48"/>
        <v>-173.49926845733515</v>
      </c>
      <c r="AK52" s="249">
        <f t="shared" si="49"/>
        <v>-211.05384464389871</v>
      </c>
      <c r="AL52" s="249">
        <f t="shared" si="50"/>
        <v>-195.74092412915604</v>
      </c>
      <c r="AM52" s="249">
        <f t="shared" si="51"/>
        <v>-329.92663443366337</v>
      </c>
      <c r="AN52" s="249">
        <f t="shared" si="54"/>
        <v>-259.80921345816802</v>
      </c>
      <c r="AO52" s="249">
        <f t="shared" si="52"/>
        <v>-156.28600262597843</v>
      </c>
      <c r="AP52" s="249"/>
      <c r="AQ52" s="249"/>
      <c r="AS52" s="64"/>
    </row>
    <row r="53" spans="2:45" ht="15" customHeight="1" outlineLevel="1" x14ac:dyDescent="0.25">
      <c r="B53" s="196" t="s">
        <v>350</v>
      </c>
      <c r="C53" s="97" t="s">
        <v>23</v>
      </c>
      <c r="D53" s="97" t="s">
        <v>23</v>
      </c>
      <c r="E53" s="97" t="s">
        <v>23</v>
      </c>
      <c r="F53" s="97" t="s">
        <v>23</v>
      </c>
      <c r="G53" s="97" t="s">
        <v>23</v>
      </c>
      <c r="H53" s="97" t="s">
        <v>23</v>
      </c>
      <c r="I53" s="97" t="s">
        <v>23</v>
      </c>
      <c r="J53" s="97" t="s">
        <v>23</v>
      </c>
      <c r="K53" s="97" t="s">
        <v>23</v>
      </c>
      <c r="L53" s="97" t="s">
        <v>23</v>
      </c>
      <c r="M53" s="97" t="s">
        <v>23</v>
      </c>
      <c r="N53" s="97" t="s">
        <v>23</v>
      </c>
      <c r="O53" s="97" t="s">
        <v>23</v>
      </c>
      <c r="P53" s="97" t="s">
        <v>23</v>
      </c>
      <c r="Q53" s="97" t="s">
        <v>23</v>
      </c>
      <c r="R53" s="97">
        <v>-812.5617166314438</v>
      </c>
      <c r="S53" s="97">
        <v>-690.78344091734209</v>
      </c>
      <c r="T53" s="97">
        <v>-625.59416378823516</v>
      </c>
      <c r="U53" s="97">
        <v>-597.29191753923499</v>
      </c>
      <c r="V53" s="97">
        <v>-563.37120673799984</v>
      </c>
      <c r="W53" s="97">
        <v>-548.58455896999988</v>
      </c>
      <c r="X53" s="97">
        <f t="shared" si="53"/>
        <v>-726.28765430962108</v>
      </c>
      <c r="Y53" s="97"/>
      <c r="Z53" s="249"/>
      <c r="AA53" s="97">
        <v>-155.82027297293899</v>
      </c>
      <c r="AB53" s="97">
        <v>-364.00383357085622</v>
      </c>
      <c r="AC53" s="97">
        <v>-527.50343968253435</v>
      </c>
      <c r="AD53" s="97">
        <v>-726.28765430962108</v>
      </c>
      <c r="AE53" s="97">
        <v>-217.63442991534387</v>
      </c>
      <c r="AF53" s="97">
        <v>-395.4507540718426</v>
      </c>
      <c r="AG53" s="97"/>
      <c r="AH53" s="97"/>
      <c r="AJ53" s="97">
        <f t="shared" si="48"/>
        <v>-155.82027297293899</v>
      </c>
      <c r="AK53" s="97">
        <f t="shared" si="49"/>
        <v>-208.18356059791722</v>
      </c>
      <c r="AL53" s="97">
        <f t="shared" si="50"/>
        <v>-163.49960611167813</v>
      </c>
      <c r="AM53" s="97">
        <f t="shared" si="51"/>
        <v>-198.78421462708673</v>
      </c>
      <c r="AN53" s="97">
        <f t="shared" si="54"/>
        <v>-217.63442991534387</v>
      </c>
      <c r="AO53" s="97">
        <f t="shared" si="52"/>
        <v>-177.81632415649872</v>
      </c>
      <c r="AP53" s="97"/>
      <c r="AQ53" s="97"/>
      <c r="AS53" s="64"/>
    </row>
    <row r="54" spans="2:45" ht="15" customHeight="1" outlineLevel="1" x14ac:dyDescent="0.25">
      <c r="B54" s="196" t="s">
        <v>351</v>
      </c>
      <c r="C54" s="97" t="s">
        <v>23</v>
      </c>
      <c r="D54" s="97" t="s">
        <v>23</v>
      </c>
      <c r="E54" s="97" t="s">
        <v>23</v>
      </c>
      <c r="F54" s="97" t="s">
        <v>23</v>
      </c>
      <c r="G54" s="97" t="s">
        <v>23</v>
      </c>
      <c r="H54" s="97" t="s">
        <v>23</v>
      </c>
      <c r="I54" s="97" t="s">
        <v>23</v>
      </c>
      <c r="J54" s="97" t="s">
        <v>23</v>
      </c>
      <c r="K54" s="97" t="s">
        <v>23</v>
      </c>
      <c r="L54" s="97" t="s">
        <v>23</v>
      </c>
      <c r="M54" s="97" t="s">
        <v>23</v>
      </c>
      <c r="N54" s="97" t="s">
        <v>23</v>
      </c>
      <c r="O54" s="97" t="s">
        <v>23</v>
      </c>
      <c r="P54" s="97" t="s">
        <v>23</v>
      </c>
      <c r="Q54" s="97" t="s">
        <v>23</v>
      </c>
      <c r="R54" s="97">
        <v>57.771369824302006</v>
      </c>
      <c r="S54" s="97">
        <v>33.297439088566001</v>
      </c>
      <c r="T54" s="97">
        <v>33.764210602496995</v>
      </c>
      <c r="U54" s="97">
        <v>47.817109008000003</v>
      </c>
      <c r="V54" s="97">
        <v>70.532348447000004</v>
      </c>
      <c r="W54" s="97">
        <v>90.902104910000006</v>
      </c>
      <c r="X54" s="97">
        <f t="shared" si="53"/>
        <v>45.847366678545995</v>
      </c>
      <c r="Y54" s="97"/>
      <c r="Z54" s="249"/>
      <c r="AA54" s="97">
        <v>6.4488420438610001</v>
      </c>
      <c r="AB54" s="97">
        <v>13.919463770299002</v>
      </c>
      <c r="AC54" s="97">
        <v>28.429883776301992</v>
      </c>
      <c r="AD54" s="97">
        <v>45.847366678545995</v>
      </c>
      <c r="AE54" s="97">
        <v>17.440831443151001</v>
      </c>
      <c r="AF54" s="97">
        <v>53.028241540360995</v>
      </c>
      <c r="AG54" s="97"/>
      <c r="AH54" s="97"/>
      <c r="AJ54" s="97">
        <f t="shared" si="48"/>
        <v>6.4488420438610001</v>
      </c>
      <c r="AK54" s="97">
        <f t="shared" si="49"/>
        <v>7.4706217264380017</v>
      </c>
      <c r="AL54" s="97">
        <f t="shared" si="50"/>
        <v>14.51042000600299</v>
      </c>
      <c r="AM54" s="97">
        <f t="shared" si="51"/>
        <v>17.417482902244004</v>
      </c>
      <c r="AN54" s="97">
        <f t="shared" si="54"/>
        <v>17.440831443151001</v>
      </c>
      <c r="AO54" s="97">
        <f t="shared" si="52"/>
        <v>35.587410097209997</v>
      </c>
      <c r="AP54" s="97"/>
      <c r="AQ54" s="97"/>
      <c r="AS54" s="64"/>
    </row>
    <row r="55" spans="2:45" ht="15" customHeight="1" outlineLevel="1" x14ac:dyDescent="0.25">
      <c r="B55" s="196" t="s">
        <v>254</v>
      </c>
      <c r="C55" s="97" t="s">
        <v>23</v>
      </c>
      <c r="D55" s="97" t="s">
        <v>23</v>
      </c>
      <c r="E55" s="97" t="s">
        <v>23</v>
      </c>
      <c r="F55" s="97" t="s">
        <v>23</v>
      </c>
      <c r="G55" s="97" t="s">
        <v>23</v>
      </c>
      <c r="H55" s="97" t="s">
        <v>23</v>
      </c>
      <c r="I55" s="97" t="s">
        <v>23</v>
      </c>
      <c r="J55" s="97" t="s">
        <v>23</v>
      </c>
      <c r="K55" s="97" t="s">
        <v>23</v>
      </c>
      <c r="L55" s="97" t="s">
        <v>23</v>
      </c>
      <c r="M55" s="97" t="s">
        <v>23</v>
      </c>
      <c r="N55" s="97" t="s">
        <v>23</v>
      </c>
      <c r="O55" s="97" t="s">
        <v>23</v>
      </c>
      <c r="P55" s="97" t="s">
        <v>23</v>
      </c>
      <c r="Q55" s="97" t="s">
        <v>23</v>
      </c>
      <c r="R55" s="97">
        <v>-188.954142201211</v>
      </c>
      <c r="S55" s="97">
        <v>-187.28102286537398</v>
      </c>
      <c r="T55" s="97">
        <v>-176.778571562965</v>
      </c>
      <c r="U55" s="97">
        <v>-204.12658771967199</v>
      </c>
      <c r="V55" s="97">
        <v>-204.61038241200001</v>
      </c>
      <c r="W55" s="97">
        <v>-184.01275449999994</v>
      </c>
      <c r="X55" s="97">
        <f t="shared" si="53"/>
        <v>-209.61787442119999</v>
      </c>
      <c r="Y55" s="97"/>
      <c r="Z55" s="249"/>
      <c r="AA55" s="97">
        <v>-53.650160498647018</v>
      </c>
      <c r="AB55" s="97">
        <v>-110.49898140999903</v>
      </c>
      <c r="AC55" s="97">
        <v>-161.72818516368804</v>
      </c>
      <c r="AD55" s="97">
        <v>-209.61787442119999</v>
      </c>
      <c r="AE55" s="97">
        <v>-53.695212286867005</v>
      </c>
      <c r="AF55" s="97">
        <v>-106.46646891472201</v>
      </c>
      <c r="AG55" s="97"/>
      <c r="AH55" s="97"/>
      <c r="AJ55" s="97">
        <f t="shared" si="48"/>
        <v>-53.650160498647018</v>
      </c>
      <c r="AK55" s="97">
        <f t="shared" si="49"/>
        <v>-56.848820911352014</v>
      </c>
      <c r="AL55" s="97">
        <f t="shared" si="50"/>
        <v>-51.229203753689006</v>
      </c>
      <c r="AM55" s="97">
        <f t="shared" si="51"/>
        <v>-47.889689257511947</v>
      </c>
      <c r="AN55" s="97">
        <f t="shared" si="54"/>
        <v>-53.695212286867005</v>
      </c>
      <c r="AO55" s="97">
        <f t="shared" si="52"/>
        <v>-52.77125662785501</v>
      </c>
      <c r="AP55" s="97"/>
      <c r="AQ55" s="97"/>
      <c r="AS55" s="64"/>
    </row>
    <row r="56" spans="2:45" s="56" customFormat="1" ht="15" customHeight="1" outlineLevel="1" x14ac:dyDescent="0.25">
      <c r="B56" s="196" t="s">
        <v>352</v>
      </c>
      <c r="C56" s="97" t="s">
        <v>23</v>
      </c>
      <c r="D56" s="97" t="s">
        <v>23</v>
      </c>
      <c r="E56" s="97" t="s">
        <v>23</v>
      </c>
      <c r="F56" s="97" t="s">
        <v>23</v>
      </c>
      <c r="G56" s="97" t="s">
        <v>23</v>
      </c>
      <c r="H56" s="97" t="s">
        <v>23</v>
      </c>
      <c r="I56" s="97" t="s">
        <v>23</v>
      </c>
      <c r="J56" s="97" t="s">
        <v>23</v>
      </c>
      <c r="K56" s="97" t="s">
        <v>23</v>
      </c>
      <c r="L56" s="97" t="s">
        <v>23</v>
      </c>
      <c r="M56" s="97" t="s">
        <v>23</v>
      </c>
      <c r="N56" s="97" t="s">
        <v>23</v>
      </c>
      <c r="O56" s="97" t="s">
        <v>23</v>
      </c>
      <c r="P56" s="97" t="s">
        <v>23</v>
      </c>
      <c r="Q56" s="97" t="s">
        <v>23</v>
      </c>
      <c r="R56" s="97">
        <v>-17.755040261249988</v>
      </c>
      <c r="S56" s="97">
        <v>-35.412490176505003</v>
      </c>
      <c r="T56" s="97">
        <v>-4.9312461836310177</v>
      </c>
      <c r="U56" s="97">
        <v>-18.635810212736992</v>
      </c>
      <c r="V56" s="97">
        <v>-23.748460323000074</v>
      </c>
      <c r="W56" s="97">
        <v>28.410867774000096</v>
      </c>
      <c r="X56" s="97">
        <f t="shared" si="53"/>
        <v>-39.224924156837915</v>
      </c>
      <c r="Y56" s="97"/>
      <c r="Z56" s="249"/>
      <c r="AA56" s="97">
        <v>17.178243510036033</v>
      </c>
      <c r="AB56" s="97">
        <v>49.235235816268215</v>
      </c>
      <c r="AC56" s="97">
        <v>46.883699448845277</v>
      </c>
      <c r="AD56" s="97">
        <v>-39.224924156837915</v>
      </c>
      <c r="AE56" s="97">
        <v>-16.889651025288046</v>
      </c>
      <c r="AF56" s="97">
        <v>2.0407568893359098</v>
      </c>
      <c r="AG56" s="97"/>
      <c r="AH56" s="97"/>
      <c r="AI56" s="260"/>
      <c r="AJ56" s="97">
        <f t="shared" si="48"/>
        <v>17.178243510036033</v>
      </c>
      <c r="AK56" s="97">
        <f t="shared" si="49"/>
        <v>32.056992306232182</v>
      </c>
      <c r="AL56" s="97">
        <f t="shared" si="50"/>
        <v>-2.3515363674229377</v>
      </c>
      <c r="AM56" s="97">
        <f t="shared" si="51"/>
        <v>-86.108623605683192</v>
      </c>
      <c r="AN56" s="97">
        <f t="shared" si="54"/>
        <v>-16.889651025288046</v>
      </c>
      <c r="AO56" s="97">
        <f t="shared" si="52"/>
        <v>18.930407914623956</v>
      </c>
      <c r="AP56" s="97"/>
      <c r="AQ56" s="97"/>
      <c r="AR56" s="260"/>
      <c r="AS56" s="64"/>
    </row>
    <row r="57" spans="2:45" ht="15" customHeight="1" outlineLevel="1" x14ac:dyDescent="0.25">
      <c r="B57" s="196" t="s">
        <v>353</v>
      </c>
      <c r="C57" s="97" t="s">
        <v>23</v>
      </c>
      <c r="D57" s="97" t="s">
        <v>23</v>
      </c>
      <c r="E57" s="97" t="s">
        <v>23</v>
      </c>
      <c r="F57" s="97" t="s">
        <v>23</v>
      </c>
      <c r="G57" s="97" t="s">
        <v>23</v>
      </c>
      <c r="H57" s="97" t="s">
        <v>23</v>
      </c>
      <c r="I57" s="97" t="s">
        <v>23</v>
      </c>
      <c r="J57" s="97" t="s">
        <v>23</v>
      </c>
      <c r="K57" s="97" t="s">
        <v>23</v>
      </c>
      <c r="L57" s="97" t="s">
        <v>23</v>
      </c>
      <c r="M57" s="97" t="s">
        <v>23</v>
      </c>
      <c r="N57" s="97" t="s">
        <v>23</v>
      </c>
      <c r="O57" s="97" t="s">
        <v>23</v>
      </c>
      <c r="P57" s="97" t="s">
        <v>23</v>
      </c>
      <c r="Q57" s="97" t="s">
        <v>23</v>
      </c>
      <c r="R57" s="97">
        <v>70.019565940549967</v>
      </c>
      <c r="S57" s="97">
        <v>71.72652218405895</v>
      </c>
      <c r="T57" s="97">
        <v>219.395826766829</v>
      </c>
      <c r="U57" s="97">
        <v>102.464169710318</v>
      </c>
      <c r="V57" s="97">
        <v>50.573431811999306</v>
      </c>
      <c r="W57" s="97">
        <v>102.35119240499955</v>
      </c>
      <c r="X57" s="97">
        <f t="shared" si="53"/>
        <v>19.062414545059752</v>
      </c>
      <c r="Y57" s="97"/>
      <c r="Z57" s="249"/>
      <c r="AA57" s="97">
        <v>12.344079460353955</v>
      </c>
      <c r="AB57" s="97">
        <v>26.795002293054186</v>
      </c>
      <c r="AC57" s="97">
        <v>33.624004390684945</v>
      </c>
      <c r="AD57" s="97">
        <v>19.062414545059752</v>
      </c>
      <c r="AE57" s="97">
        <v>10.969248326180082</v>
      </c>
      <c r="AF57" s="97">
        <v>30.753008472721234</v>
      </c>
      <c r="AG57" s="97"/>
      <c r="AH57" s="97"/>
      <c r="AJ57" s="97">
        <f t="shared" si="48"/>
        <v>12.344079460353955</v>
      </c>
      <c r="AK57" s="97">
        <f t="shared" si="49"/>
        <v>14.450922832700231</v>
      </c>
      <c r="AL57" s="97">
        <f t="shared" si="50"/>
        <v>6.8290020976307595</v>
      </c>
      <c r="AM57" s="97">
        <f t="shared" si="51"/>
        <v>-14.561589845625193</v>
      </c>
      <c r="AN57" s="97">
        <f t="shared" si="54"/>
        <v>10.969248326180082</v>
      </c>
      <c r="AO57" s="97">
        <f t="shared" si="52"/>
        <v>19.783760146541152</v>
      </c>
      <c r="AP57" s="97"/>
      <c r="AQ57" s="97"/>
      <c r="AS57" s="64"/>
    </row>
    <row r="58" spans="2:45" ht="15" customHeight="1" x14ac:dyDescent="0.25">
      <c r="B58" s="6" t="s">
        <v>34</v>
      </c>
      <c r="C58" s="256" t="s">
        <v>23</v>
      </c>
      <c r="D58" s="256" t="s">
        <v>23</v>
      </c>
      <c r="E58" s="256" t="s">
        <v>23</v>
      </c>
      <c r="F58" s="256" t="s">
        <v>23</v>
      </c>
      <c r="G58" s="256">
        <v>1264.1503304237176</v>
      </c>
      <c r="H58" s="256">
        <v>1295.8063874457775</v>
      </c>
      <c r="I58" s="256">
        <f t="shared" ref="I58:P58" si="55">I47+I52</f>
        <v>1300.7788150000001</v>
      </c>
      <c r="J58" s="256">
        <f t="shared" si="55"/>
        <v>1504.589964</v>
      </c>
      <c r="K58" s="256">
        <f t="shared" si="55"/>
        <v>1567.7126830000002</v>
      </c>
      <c r="L58" s="256">
        <f t="shared" si="55"/>
        <v>1661.832807</v>
      </c>
      <c r="M58" s="256">
        <f t="shared" si="55"/>
        <v>1592.3571069999998</v>
      </c>
      <c r="N58" s="256">
        <f t="shared" si="55"/>
        <v>1464.6919890000001</v>
      </c>
      <c r="O58" s="256">
        <f t="shared" si="55"/>
        <v>1405.9330990000001</v>
      </c>
      <c r="P58" s="256">
        <f t="shared" si="55"/>
        <v>1636.2575555053038</v>
      </c>
      <c r="Q58" s="256">
        <v>1586.9649999938515</v>
      </c>
      <c r="R58" s="256">
        <v>1350.5372778181986</v>
      </c>
      <c r="S58" s="256">
        <v>1520.9844137339257</v>
      </c>
      <c r="T58" s="256">
        <v>1041.0934949818786</v>
      </c>
      <c r="U58" s="256">
        <v>1193.7053736940832</v>
      </c>
      <c r="V58" s="256">
        <v>1535.413636386</v>
      </c>
      <c r="W58" s="256">
        <v>1419.8521086769838</v>
      </c>
      <c r="X58" s="495">
        <f>AD58</f>
        <v>1619.7726115357455</v>
      </c>
      <c r="Y58" s="256"/>
      <c r="Z58" s="249"/>
      <c r="AA58" s="256">
        <v>148.18538259677132</v>
      </c>
      <c r="AB58" s="256">
        <v>807.03802267852041</v>
      </c>
      <c r="AC58" s="256">
        <v>1246.8042587440946</v>
      </c>
      <c r="AD58" s="256">
        <v>1619.7726115357455</v>
      </c>
      <c r="AE58" s="256">
        <v>729.81709741909219</v>
      </c>
      <c r="AF58" s="256">
        <v>1056.4975562523464</v>
      </c>
      <c r="AG58" s="256"/>
      <c r="AH58" s="256"/>
      <c r="AJ58" s="256">
        <f t="shared" si="48"/>
        <v>148.18538259677132</v>
      </c>
      <c r="AK58" s="256">
        <f t="shared" si="49"/>
        <v>658.85264008174909</v>
      </c>
      <c r="AL58" s="256">
        <f t="shared" si="50"/>
        <v>439.76623606557416</v>
      </c>
      <c r="AM58" s="256">
        <f t="shared" si="51"/>
        <v>372.96835279165089</v>
      </c>
      <c r="AN58" s="256">
        <f t="shared" si="54"/>
        <v>729.81709741909219</v>
      </c>
      <c r="AO58" s="256">
        <f t="shared" si="52"/>
        <v>326.68045883325419</v>
      </c>
      <c r="AP58" s="256"/>
      <c r="AQ58" s="256"/>
      <c r="AS58" s="64"/>
    </row>
    <row r="59" spans="2:45" ht="15" customHeight="1" x14ac:dyDescent="0.25">
      <c r="B59" s="198" t="s">
        <v>24</v>
      </c>
      <c r="C59" s="257" t="str">
        <f t="shared" ref="C59:P59" si="56">IFERROR(C58/B58-1,"-")</f>
        <v>-</v>
      </c>
      <c r="D59" s="257" t="str">
        <f t="shared" si="56"/>
        <v>-</v>
      </c>
      <c r="E59" s="257" t="str">
        <f t="shared" si="56"/>
        <v>-</v>
      </c>
      <c r="F59" s="257" t="str">
        <f t="shared" si="56"/>
        <v>-</v>
      </c>
      <c r="G59" s="257" t="str">
        <f t="shared" si="56"/>
        <v>-</v>
      </c>
      <c r="H59" s="257">
        <f t="shared" si="56"/>
        <v>2.5041370682116204E-2</v>
      </c>
      <c r="I59" s="257">
        <f t="shared" si="56"/>
        <v>3.8373229229282657E-3</v>
      </c>
      <c r="J59" s="257">
        <f t="shared" si="56"/>
        <v>0.15668393938288405</v>
      </c>
      <c r="K59" s="257">
        <f t="shared" si="56"/>
        <v>4.1953436158903123E-2</v>
      </c>
      <c r="L59" s="257">
        <f t="shared" si="56"/>
        <v>6.0036590263395695E-2</v>
      </c>
      <c r="M59" s="257">
        <f t="shared" si="56"/>
        <v>-4.1806672552950896E-2</v>
      </c>
      <c r="N59" s="257">
        <f t="shared" si="56"/>
        <v>-8.0173673002609802E-2</v>
      </c>
      <c r="O59" s="257">
        <f t="shared" si="56"/>
        <v>-4.0116891770615171E-2</v>
      </c>
      <c r="P59" s="257">
        <f t="shared" si="56"/>
        <v>0.16382319803774936</v>
      </c>
      <c r="Q59" s="257">
        <f t="shared" ref="Q59" si="57">IFERROR(Q58/P58-1,"-")</f>
        <v>-3.0125181298997883E-2</v>
      </c>
      <c r="R59" s="257">
        <f t="shared" ref="R59" si="58">IFERROR(R58/Q58-1,"-")</f>
        <v>-0.14898105640424897</v>
      </c>
      <c r="S59" s="257">
        <f t="shared" ref="S59" si="59">IFERROR(S58/R58-1,"-")</f>
        <v>0.12620690943909785</v>
      </c>
      <c r="T59" s="257">
        <f t="shared" ref="T59" si="60">IFERROR(T58/S58-1,"-")</f>
        <v>-0.31551337043220817</v>
      </c>
      <c r="U59" s="257">
        <f t="shared" ref="U59" si="61">IFERROR(U58/T58-1,"-")</f>
        <v>0.14658806288561133</v>
      </c>
      <c r="V59" s="257">
        <f t="shared" ref="V59" si="62">IFERROR(V58/U58-1,"-")</f>
        <v>0.28625846060695381</v>
      </c>
      <c r="W59" s="258">
        <f t="shared" ref="W59" si="63">IFERROR(W58/V58-1,"-")</f>
        <v>-7.526410145804141E-2</v>
      </c>
      <c r="X59" s="258">
        <f>IFERROR(X58/W58-1,"-")</f>
        <v>0.14080375106464249</v>
      </c>
      <c r="Y59" s="252"/>
      <c r="Z59" s="249"/>
      <c r="AA59" s="258" t="str">
        <f>IFERROR(AA58/#REF!-1,"-")</f>
        <v>-</v>
      </c>
      <c r="AB59" s="258" t="str">
        <f>IFERROR(AB58/#REF!-1,"-")</f>
        <v>-</v>
      </c>
      <c r="AC59" s="258" t="str">
        <f>IFERROR(AC58/#REF!-1,"-")</f>
        <v>-</v>
      </c>
      <c r="AD59" s="258">
        <f>IFERROR(AD58/W58-1,"-")</f>
        <v>0.14080375106464249</v>
      </c>
      <c r="AE59" s="258">
        <f>IFERROR(AE58/AA58-1,"-")</f>
        <v>3.925027587943708</v>
      </c>
      <c r="AF59" s="258">
        <f>IFERROR(AF58/AB58-1,"-")</f>
        <v>0.30910505647042719</v>
      </c>
      <c r="AG59" s="258"/>
      <c r="AH59" s="258"/>
      <c r="AJ59" s="258" t="str">
        <f>IFERROR(AJ58/#REF!-1,"-")</f>
        <v>-</v>
      </c>
      <c r="AK59" s="258">
        <f>IFERROR(AK58/AJ58-1,"-")</f>
        <v>3.4461378614823257</v>
      </c>
      <c r="AL59" s="258">
        <f>IFERROR(AL58/AK58-1,"-")</f>
        <v>-0.33252717024703904</v>
      </c>
      <c r="AM59" s="258">
        <f>IFERROR(AM58/AL58-1,"-")</f>
        <v>-0.15189406961193574</v>
      </c>
      <c r="AN59" s="258">
        <f>IFERROR(AN58/AM58-1,"-")</f>
        <v>0.95678022533666707</v>
      </c>
      <c r="AO59" s="258">
        <f>IFERROR(AO58/AN58-1,"-")</f>
        <v>-0.55238037038523879</v>
      </c>
      <c r="AP59" s="258"/>
      <c r="AQ59" s="258"/>
      <c r="AS59" s="64"/>
    </row>
    <row r="60" spans="2:45" s="64" customFormat="1" ht="15" customHeight="1" x14ac:dyDescent="0.25">
      <c r="B60" t="s">
        <v>354</v>
      </c>
      <c r="C60" s="250" t="s">
        <v>23</v>
      </c>
      <c r="D60" s="250" t="s">
        <v>23</v>
      </c>
      <c r="E60" s="250" t="s">
        <v>23</v>
      </c>
      <c r="F60" s="250" t="s">
        <v>23</v>
      </c>
      <c r="G60" s="249">
        <v>152.1886451756603</v>
      </c>
      <c r="H60" s="249">
        <v>265.91488878560421</v>
      </c>
      <c r="I60" s="249">
        <v>280.848092610891</v>
      </c>
      <c r="J60" s="249">
        <v>283.59100000000001</v>
      </c>
      <c r="K60" s="249">
        <v>399.76519403847493</v>
      </c>
      <c r="L60" s="249">
        <v>427.23181487306999</v>
      </c>
      <c r="M60" s="249">
        <v>260.37769525453575</v>
      </c>
      <c r="N60" s="249">
        <v>282.53665256147798</v>
      </c>
      <c r="O60" s="249">
        <v>212.28935416581098</v>
      </c>
      <c r="P60" s="249">
        <v>310.95219909994103</v>
      </c>
      <c r="Q60" s="249">
        <v>277.76896808577999</v>
      </c>
      <c r="R60" s="249">
        <v>88.796444962089993</v>
      </c>
      <c r="S60" s="249">
        <v>10.303633203148987</v>
      </c>
      <c r="T60" s="249">
        <v>99.667203448857009</v>
      </c>
      <c r="U60" s="249">
        <v>225.900711607235</v>
      </c>
      <c r="V60" s="249">
        <v>309.11099368299995</v>
      </c>
      <c r="W60" s="249">
        <v>261.89168124699972</v>
      </c>
      <c r="X60" s="249">
        <f t="shared" ref="X60:X66" si="64">AD60</f>
        <v>398.49013019496982</v>
      </c>
      <c r="Y60" s="249"/>
      <c r="Z60" s="249"/>
      <c r="AA60" s="249">
        <v>23.497906600138954</v>
      </c>
      <c r="AB60" s="249">
        <v>143.86594133173392</v>
      </c>
      <c r="AC60" s="249">
        <v>228.43352775793909</v>
      </c>
      <c r="AD60" s="249">
        <v>398.49013019496982</v>
      </c>
      <c r="AE60" s="249">
        <v>226.33237668680812</v>
      </c>
      <c r="AF60" s="249">
        <v>350.52267223266</v>
      </c>
      <c r="AG60" s="249"/>
      <c r="AH60" s="249"/>
      <c r="AI60" s="253"/>
      <c r="AJ60" s="249">
        <f>AA60</f>
        <v>23.497906600138954</v>
      </c>
      <c r="AK60" s="249">
        <f>AB60-AA60</f>
        <v>120.36803473159497</v>
      </c>
      <c r="AL60" s="249">
        <f>AC60-AB60</f>
        <v>84.567586426205168</v>
      </c>
      <c r="AM60" s="249">
        <f>AD60-AC60</f>
        <v>170.05660243703073</v>
      </c>
      <c r="AN60" s="249">
        <f>AE60</f>
        <v>226.33237668680812</v>
      </c>
      <c r="AO60" s="249">
        <f>AF60-AE60</f>
        <v>124.19029554585188</v>
      </c>
      <c r="AP60" s="249"/>
      <c r="AQ60" s="249"/>
      <c r="AR60" s="253"/>
    </row>
    <row r="61" spans="2:45" ht="15" customHeight="1" x14ac:dyDescent="0.25">
      <c r="B61" s="197" t="s">
        <v>355</v>
      </c>
      <c r="C61" s="261" t="s">
        <v>23</v>
      </c>
      <c r="D61" s="261" t="s">
        <v>23</v>
      </c>
      <c r="E61" s="261" t="s">
        <v>23</v>
      </c>
      <c r="F61" s="261" t="s">
        <v>23</v>
      </c>
      <c r="G61" s="262">
        <f t="shared" ref="G61:N61" si="65">G60/G58</f>
        <v>0.12038809112572058</v>
      </c>
      <c r="H61" s="262">
        <f t="shared" si="65"/>
        <v>0.20521189844553941</v>
      </c>
      <c r="I61" s="262">
        <f t="shared" si="65"/>
        <v>0.21590764653627217</v>
      </c>
      <c r="J61" s="262">
        <f t="shared" si="65"/>
        <v>0.18848391042438192</v>
      </c>
      <c r="K61" s="262">
        <f t="shared" si="65"/>
        <v>0.25499901759643728</v>
      </c>
      <c r="L61" s="262">
        <f t="shared" si="65"/>
        <v>0.2570847157869775</v>
      </c>
      <c r="M61" s="262">
        <f t="shared" si="65"/>
        <v>0.16351714958278876</v>
      </c>
      <c r="N61" s="262">
        <f t="shared" si="65"/>
        <v>0.19289833950302157</v>
      </c>
      <c r="O61" s="262">
        <f>O60/O58</f>
        <v>0.15099534559418673</v>
      </c>
      <c r="P61" s="262">
        <f>P60/P58</f>
        <v>0.19003866356718749</v>
      </c>
      <c r="Q61" s="262">
        <v>0.17503156533814934</v>
      </c>
      <c r="R61" s="262">
        <v>7.0000000000000007E-2</v>
      </c>
      <c r="S61" s="262">
        <v>0.01</v>
      </c>
      <c r="T61" s="262">
        <v>9.5733192003655571E-2</v>
      </c>
      <c r="U61" s="262">
        <v>0.18924327274171063</v>
      </c>
      <c r="V61" s="262">
        <v>0.20132099022552255</v>
      </c>
      <c r="W61" s="262">
        <v>0.18444997168826971</v>
      </c>
      <c r="X61" s="262">
        <f t="shared" si="64"/>
        <v>0.24601609346706493</v>
      </c>
      <c r="Y61" s="262"/>
      <c r="Z61" s="249"/>
      <c r="AA61" s="262">
        <v>0.1585710154967129</v>
      </c>
      <c r="AB61" s="262">
        <v>0.1782641428147955</v>
      </c>
      <c r="AC61" s="262">
        <v>0.18321522897911827</v>
      </c>
      <c r="AD61" s="262">
        <v>0.24601609346706493</v>
      </c>
      <c r="AE61" s="262">
        <v>0.31012205316538149</v>
      </c>
      <c r="AF61" s="262">
        <v>0.33177802462321743</v>
      </c>
      <c r="AG61" s="262"/>
      <c r="AH61" s="262"/>
      <c r="AJ61" s="261" t="s">
        <v>23</v>
      </c>
      <c r="AK61" s="261" t="s">
        <v>23</v>
      </c>
      <c r="AL61" s="261" t="s">
        <v>23</v>
      </c>
      <c r="AM61" s="261" t="s">
        <v>23</v>
      </c>
      <c r="AN61" s="261">
        <f t="shared" ref="AN61:AN72" si="66">AE61</f>
        <v>0.31012205316538149</v>
      </c>
      <c r="AO61" s="261" t="s">
        <v>23</v>
      </c>
      <c r="AP61" s="261"/>
      <c r="AQ61" s="261"/>
      <c r="AS61" s="64"/>
    </row>
    <row r="62" spans="2:45" ht="15" customHeight="1" x14ac:dyDescent="0.25">
      <c r="B62" t="s">
        <v>26</v>
      </c>
      <c r="C62" s="250" t="s">
        <v>23</v>
      </c>
      <c r="D62" s="250" t="s">
        <v>23</v>
      </c>
      <c r="E62" s="250" t="s">
        <v>23</v>
      </c>
      <c r="F62" s="250" t="s">
        <v>23</v>
      </c>
      <c r="G62" s="249">
        <v>0</v>
      </c>
      <c r="H62" s="249">
        <v>-12.808512</v>
      </c>
      <c r="I62" s="249">
        <v>0</v>
      </c>
      <c r="J62" s="249">
        <v>-8.4475570000000015</v>
      </c>
      <c r="K62" s="250" t="s">
        <v>23</v>
      </c>
      <c r="L62" s="250" t="s">
        <v>23</v>
      </c>
      <c r="M62" s="250" t="s">
        <v>23</v>
      </c>
      <c r="N62" s="250" t="s">
        <v>23</v>
      </c>
      <c r="O62" s="250" t="s">
        <v>23</v>
      </c>
      <c r="P62" s="250" t="s">
        <v>23</v>
      </c>
      <c r="Q62" s="250" t="s">
        <v>23</v>
      </c>
      <c r="R62" s="250" t="s">
        <v>23</v>
      </c>
      <c r="S62" s="250" t="s">
        <v>23</v>
      </c>
      <c r="T62" s="250" t="s">
        <v>23</v>
      </c>
      <c r="U62" s="250" t="s">
        <v>23</v>
      </c>
      <c r="V62" s="250" t="s">
        <v>23</v>
      </c>
      <c r="W62" s="250" t="s">
        <v>23</v>
      </c>
      <c r="X62" s="250">
        <f t="shared" si="64"/>
        <v>0</v>
      </c>
      <c r="Y62" s="250"/>
      <c r="Z62" s="249"/>
      <c r="AA62" s="250" t="s">
        <v>23</v>
      </c>
      <c r="AB62" s="250" t="s">
        <v>23</v>
      </c>
      <c r="AC62" s="250" t="s">
        <v>23</v>
      </c>
      <c r="AD62" s="250"/>
      <c r="AE62" s="250"/>
      <c r="AF62" s="250"/>
      <c r="AG62" s="250"/>
      <c r="AH62" s="250"/>
      <c r="AJ62" s="261" t="s">
        <v>23</v>
      </c>
      <c r="AK62" s="261" t="s">
        <v>23</v>
      </c>
      <c r="AL62" s="261" t="s">
        <v>23</v>
      </c>
      <c r="AM62" s="261" t="s">
        <v>23</v>
      </c>
      <c r="AN62" s="261">
        <f>AE62</f>
        <v>0</v>
      </c>
      <c r="AO62" s="261" t="s">
        <v>23</v>
      </c>
      <c r="AP62" s="261"/>
      <c r="AQ62" s="261"/>
      <c r="AS62" s="64"/>
    </row>
    <row r="63" spans="2:45" ht="15" customHeight="1" x14ac:dyDescent="0.25">
      <c r="B63" s="3" t="s">
        <v>356</v>
      </c>
      <c r="C63" s="250" t="s">
        <v>23</v>
      </c>
      <c r="D63" s="250" t="s">
        <v>23</v>
      </c>
      <c r="E63" s="250" t="s">
        <v>23</v>
      </c>
      <c r="F63" s="250" t="s">
        <v>23</v>
      </c>
      <c r="G63" s="250" t="s">
        <v>23</v>
      </c>
      <c r="H63" s="250" t="s">
        <v>23</v>
      </c>
      <c r="I63" s="250" t="s">
        <v>23</v>
      </c>
      <c r="J63" s="250" t="s">
        <v>23</v>
      </c>
      <c r="K63" s="250" t="s">
        <v>23</v>
      </c>
      <c r="L63" s="250" t="s">
        <v>23</v>
      </c>
      <c r="M63" s="250" t="s">
        <v>23</v>
      </c>
      <c r="N63" s="250" t="s">
        <v>23</v>
      </c>
      <c r="O63" s="250" t="s">
        <v>23</v>
      </c>
      <c r="P63" s="249">
        <v>61.495509939999998</v>
      </c>
      <c r="Q63" s="249">
        <v>62.053771679999997</v>
      </c>
      <c r="R63" s="249">
        <v>61.629912529999999</v>
      </c>
      <c r="S63" s="249">
        <v>69.24624759999999</v>
      </c>
      <c r="T63" s="249">
        <v>65.344551820000007</v>
      </c>
      <c r="U63" s="249">
        <v>68.47730331999999</v>
      </c>
      <c r="V63" s="249">
        <v>65.109403619999995</v>
      </c>
      <c r="W63" s="249">
        <v>53.314496079999998</v>
      </c>
      <c r="X63" s="249">
        <f t="shared" si="64"/>
        <v>51.534143579999999</v>
      </c>
      <c r="Y63" s="249"/>
      <c r="Z63" s="249"/>
      <c r="AA63" s="249">
        <v>50.396161959999993</v>
      </c>
      <c r="AB63" s="249">
        <v>50.491339549999992</v>
      </c>
      <c r="AC63" s="249">
        <v>51.084251279999997</v>
      </c>
      <c r="AD63" s="249">
        <v>51.534143579999999</v>
      </c>
      <c r="AE63" s="249">
        <v>50.438309959999998</v>
      </c>
      <c r="AF63" s="249">
        <v>49.359173119999994</v>
      </c>
      <c r="AG63" s="249"/>
      <c r="AH63" s="249"/>
      <c r="AJ63" s="249">
        <f t="shared" ref="AJ63:AJ72" si="67">AA63</f>
        <v>50.396161959999993</v>
      </c>
      <c r="AK63" s="249">
        <f t="shared" ref="AK63:AK72" si="68">AB63-AA63</f>
        <v>9.5177589999998702E-2</v>
      </c>
      <c r="AL63" s="249">
        <f t="shared" ref="AL63:AL72" si="69">AC63-AB63</f>
        <v>0.59291173000000441</v>
      </c>
      <c r="AM63" s="249">
        <f t="shared" ref="AM63:AM72" si="70">AD63-AC63</f>
        <v>0.44989230000000191</v>
      </c>
      <c r="AN63" s="249">
        <f t="shared" si="66"/>
        <v>50.438309959999998</v>
      </c>
      <c r="AO63" s="249">
        <f t="shared" ref="AO63:AO72" si="71">AF63-AE63</f>
        <v>-1.0791368400000039</v>
      </c>
      <c r="AP63" s="249"/>
      <c r="AQ63" s="249"/>
      <c r="AS63" s="64"/>
    </row>
    <row r="64" spans="2:45" ht="15" customHeight="1" x14ac:dyDescent="0.25">
      <c r="B64" s="4" t="s">
        <v>255</v>
      </c>
      <c r="C64" s="250" t="s">
        <v>23</v>
      </c>
      <c r="D64" s="250" t="s">
        <v>23</v>
      </c>
      <c r="E64" s="250" t="s">
        <v>23</v>
      </c>
      <c r="F64" s="250" t="s">
        <v>23</v>
      </c>
      <c r="G64" s="249">
        <v>40.859190661908997</v>
      </c>
      <c r="H64" s="249">
        <v>76.259627013910091</v>
      </c>
      <c r="I64" s="249">
        <v>112.678570527547</v>
      </c>
      <c r="J64" s="249">
        <v>120.143</v>
      </c>
      <c r="K64" s="249">
        <v>144.10280517738698</v>
      </c>
      <c r="L64" s="249">
        <v>155.67614470996699</v>
      </c>
      <c r="M64" s="249">
        <v>207.316437595043</v>
      </c>
      <c r="N64" s="249">
        <v>169.67216780085599</v>
      </c>
      <c r="O64" s="249">
        <v>188.55301072875199</v>
      </c>
      <c r="P64" s="249">
        <v>223.36164880415501</v>
      </c>
      <c r="Q64" s="249">
        <v>334.43951855345398</v>
      </c>
      <c r="R64" s="249">
        <v>239.549915142896</v>
      </c>
      <c r="S64" s="249">
        <v>328.265930853643</v>
      </c>
      <c r="T64" s="249">
        <v>356.89243568504099</v>
      </c>
      <c r="U64" s="249">
        <v>387.57642128589998</v>
      </c>
      <c r="V64" s="249">
        <v>360.50125907699993</v>
      </c>
      <c r="W64" s="249">
        <v>447.92915008800009</v>
      </c>
      <c r="X64" s="249">
        <f t="shared" si="64"/>
        <v>490.74750251467424</v>
      </c>
      <c r="Y64" s="249"/>
      <c r="Z64" s="249"/>
      <c r="AA64" s="249">
        <v>150.65116304773608</v>
      </c>
      <c r="AB64" s="249">
        <v>306.19591895725239</v>
      </c>
      <c r="AC64" s="249">
        <v>449.68987267437024</v>
      </c>
      <c r="AD64" s="249">
        <v>490.74750251467424</v>
      </c>
      <c r="AE64" s="249">
        <v>150.3876854277122</v>
      </c>
      <c r="AF64" s="249">
        <v>219.85705641471679</v>
      </c>
      <c r="AG64" s="249"/>
      <c r="AH64" s="249"/>
      <c r="AJ64" s="249">
        <f t="shared" si="67"/>
        <v>150.65116304773608</v>
      </c>
      <c r="AK64" s="249">
        <f t="shared" si="68"/>
        <v>155.54475590951631</v>
      </c>
      <c r="AL64" s="249">
        <f t="shared" si="69"/>
        <v>143.49395371711785</v>
      </c>
      <c r="AM64" s="249">
        <f t="shared" si="70"/>
        <v>41.057629840304003</v>
      </c>
      <c r="AN64" s="249">
        <f t="shared" si="66"/>
        <v>150.3876854277122</v>
      </c>
      <c r="AO64" s="249">
        <f t="shared" si="71"/>
        <v>69.469370987004595</v>
      </c>
      <c r="AP64" s="249"/>
      <c r="AQ64" s="249"/>
      <c r="AS64" s="64"/>
    </row>
    <row r="65" spans="2:45" ht="15" customHeight="1" outlineLevel="1" x14ac:dyDescent="0.25">
      <c r="B65" s="196" t="s">
        <v>27</v>
      </c>
      <c r="C65" s="97" t="s">
        <v>23</v>
      </c>
      <c r="D65" s="97" t="s">
        <v>23</v>
      </c>
      <c r="E65" s="97" t="s">
        <v>23</v>
      </c>
      <c r="F65" s="97" t="s">
        <v>23</v>
      </c>
      <c r="G65" s="97" t="s">
        <v>23</v>
      </c>
      <c r="H65" s="97" t="s">
        <v>23</v>
      </c>
      <c r="I65" s="97" t="s">
        <v>23</v>
      </c>
      <c r="J65" s="97" t="s">
        <v>23</v>
      </c>
      <c r="K65" s="97" t="s">
        <v>23</v>
      </c>
      <c r="L65" s="97" t="s">
        <v>23</v>
      </c>
      <c r="M65" s="97" t="s">
        <v>23</v>
      </c>
      <c r="N65" s="97" t="s">
        <v>23</v>
      </c>
      <c r="O65" s="97" t="s">
        <v>23</v>
      </c>
      <c r="P65" s="97" t="s">
        <v>23</v>
      </c>
      <c r="Q65" s="97" t="s">
        <v>23</v>
      </c>
      <c r="R65" s="97">
        <v>120</v>
      </c>
      <c r="S65" s="97">
        <v>180</v>
      </c>
      <c r="T65" s="97">
        <v>158.803819225719</v>
      </c>
      <c r="U65" s="97">
        <v>147.53881052548599</v>
      </c>
      <c r="V65" s="97">
        <v>127.171206394</v>
      </c>
      <c r="W65" s="97">
        <v>154.135062874</v>
      </c>
      <c r="X65" s="97">
        <f t="shared" si="64"/>
        <v>200.87115877106629</v>
      </c>
      <c r="Y65" s="97"/>
      <c r="Z65" s="249"/>
      <c r="AA65" s="97">
        <v>61.321477939105002</v>
      </c>
      <c r="AB65" s="97">
        <v>119.8426202562249</v>
      </c>
      <c r="AC65" s="97">
        <v>167.31915264674896</v>
      </c>
      <c r="AD65" s="97">
        <v>200.87115877106629</v>
      </c>
      <c r="AE65" s="97">
        <v>51.728577641721039</v>
      </c>
      <c r="AF65" s="97">
        <v>84.992605132788952</v>
      </c>
      <c r="AG65" s="97"/>
      <c r="AH65" s="97"/>
      <c r="AJ65" s="97">
        <f t="shared" si="67"/>
        <v>61.321477939105002</v>
      </c>
      <c r="AK65" s="97">
        <f t="shared" si="68"/>
        <v>58.521142317119903</v>
      </c>
      <c r="AL65" s="97">
        <f t="shared" si="69"/>
        <v>47.476532390524056</v>
      </c>
      <c r="AM65" s="97">
        <f t="shared" si="70"/>
        <v>33.55200612431733</v>
      </c>
      <c r="AN65" s="97">
        <f t="shared" si="66"/>
        <v>51.728577641721039</v>
      </c>
      <c r="AO65" s="97">
        <f t="shared" si="71"/>
        <v>33.264027491067914</v>
      </c>
      <c r="AP65" s="97"/>
      <c r="AQ65" s="97"/>
      <c r="AS65" s="64"/>
    </row>
    <row r="66" spans="2:45" ht="15" customHeight="1" outlineLevel="1" x14ac:dyDescent="0.25">
      <c r="B66" s="150" t="s">
        <v>256</v>
      </c>
      <c r="C66" s="97" t="s">
        <v>23</v>
      </c>
      <c r="D66" s="97" t="s">
        <v>23</v>
      </c>
      <c r="E66" s="97" t="s">
        <v>23</v>
      </c>
      <c r="F66" s="97" t="s">
        <v>23</v>
      </c>
      <c r="G66" s="97" t="s">
        <v>23</v>
      </c>
      <c r="H66" s="97" t="s">
        <v>23</v>
      </c>
      <c r="I66" s="97" t="s">
        <v>23</v>
      </c>
      <c r="J66" s="97" t="s">
        <v>23</v>
      </c>
      <c r="K66" s="97" t="s">
        <v>23</v>
      </c>
      <c r="L66" s="97" t="s">
        <v>23</v>
      </c>
      <c r="M66" s="97" t="s">
        <v>23</v>
      </c>
      <c r="N66" s="97" t="s">
        <v>23</v>
      </c>
      <c r="O66" s="97" t="s">
        <v>23</v>
      </c>
      <c r="P66" s="97" t="s">
        <v>23</v>
      </c>
      <c r="Q66" s="97" t="s">
        <v>23</v>
      </c>
      <c r="R66" s="97">
        <v>5</v>
      </c>
      <c r="S66" s="97">
        <v>51</v>
      </c>
      <c r="T66" s="97">
        <v>50.896180774281007</v>
      </c>
      <c r="U66" s="97">
        <v>70.361189474514021</v>
      </c>
      <c r="V66" s="97">
        <v>92.473851058999884</v>
      </c>
      <c r="W66" s="97">
        <v>86.584643276000008</v>
      </c>
      <c r="X66" s="97">
        <f t="shared" si="64"/>
        <v>161.14636126664089</v>
      </c>
      <c r="Y66" s="97"/>
      <c r="Z66" s="249"/>
      <c r="AA66" s="97">
        <v>25.42587996925598</v>
      </c>
      <c r="AB66" s="97">
        <v>71.456039070660296</v>
      </c>
      <c r="AC66" s="97">
        <v>109.76743800878225</v>
      </c>
      <c r="AD66" s="97">
        <v>161.14636126664089</v>
      </c>
      <c r="AE66" s="97">
        <v>49.084248734245087</v>
      </c>
      <c r="AF66" s="97">
        <v>84.555248174618782</v>
      </c>
      <c r="AG66" s="97"/>
      <c r="AH66" s="97"/>
      <c r="AJ66" s="97">
        <f t="shared" si="67"/>
        <v>25.42587996925598</v>
      </c>
      <c r="AK66" s="97">
        <f t="shared" si="68"/>
        <v>46.030159101404315</v>
      </c>
      <c r="AL66" s="97">
        <f t="shared" si="69"/>
        <v>38.311398938121954</v>
      </c>
      <c r="AM66" s="97">
        <f t="shared" si="70"/>
        <v>51.378923257858645</v>
      </c>
      <c r="AN66" s="97">
        <f t="shared" si="66"/>
        <v>49.084248734245087</v>
      </c>
      <c r="AO66" s="97">
        <f t="shared" si="71"/>
        <v>35.470999440373696</v>
      </c>
      <c r="AP66" s="97"/>
      <c r="AQ66" s="97"/>
      <c r="AS66" s="64"/>
    </row>
    <row r="67" spans="2:45" ht="15" customHeight="1" outlineLevel="1" x14ac:dyDescent="0.25">
      <c r="B67" s="196" t="s">
        <v>28</v>
      </c>
      <c r="C67" s="97" t="s">
        <v>23</v>
      </c>
      <c r="D67" s="97" t="s">
        <v>23</v>
      </c>
      <c r="E67" s="97" t="s">
        <v>23</v>
      </c>
      <c r="F67" s="97" t="s">
        <v>23</v>
      </c>
      <c r="G67" s="97" t="s">
        <v>23</v>
      </c>
      <c r="H67" s="97" t="s">
        <v>23</v>
      </c>
      <c r="I67" s="97" t="s">
        <v>23</v>
      </c>
      <c r="J67" s="97" t="s">
        <v>23</v>
      </c>
      <c r="K67" s="97" t="s">
        <v>23</v>
      </c>
      <c r="L67" s="97" t="s">
        <v>23</v>
      </c>
      <c r="M67" s="97" t="s">
        <v>23</v>
      </c>
      <c r="N67" s="97" t="s">
        <v>23</v>
      </c>
      <c r="O67" s="97" t="s">
        <v>23</v>
      </c>
      <c r="P67" s="97" t="s">
        <v>23</v>
      </c>
      <c r="Q67" s="97" t="s">
        <v>23</v>
      </c>
      <c r="R67" s="97">
        <v>44</v>
      </c>
      <c r="S67" s="97">
        <v>22</v>
      </c>
      <c r="T67" s="97">
        <v>32.960428043364004</v>
      </c>
      <c r="U67" s="97">
        <v>35.225749775773004</v>
      </c>
      <c r="V67" s="97">
        <v>34.269300225999999</v>
      </c>
      <c r="W67" s="97">
        <v>32.544765683999998</v>
      </c>
      <c r="X67" s="97">
        <f t="shared" ref="X67:X69" si="72">AD67</f>
        <v>35.456595939065004</v>
      </c>
      <c r="Y67" s="97"/>
      <c r="Z67" s="249"/>
      <c r="AA67" s="97">
        <v>6.4245074855940008</v>
      </c>
      <c r="AB67" s="97">
        <v>13.679163193967</v>
      </c>
      <c r="AC67" s="97">
        <v>24.141488066500997</v>
      </c>
      <c r="AD67" s="97">
        <v>35.456595939065004</v>
      </c>
      <c r="AE67" s="97">
        <v>7.8963503246180009</v>
      </c>
      <c r="AF67" s="97">
        <v>17.426057737436</v>
      </c>
      <c r="AG67" s="97"/>
      <c r="AH67" s="97"/>
      <c r="AJ67" s="97">
        <f t="shared" si="67"/>
        <v>6.4245074855940008</v>
      </c>
      <c r="AK67" s="97">
        <f t="shared" si="68"/>
        <v>7.254655708372999</v>
      </c>
      <c r="AL67" s="97">
        <f t="shared" si="69"/>
        <v>10.462324872533998</v>
      </c>
      <c r="AM67" s="97">
        <f t="shared" si="70"/>
        <v>11.315107872564006</v>
      </c>
      <c r="AN67" s="97">
        <f t="shared" si="66"/>
        <v>7.8963503246180009</v>
      </c>
      <c r="AO67" s="97">
        <f t="shared" si="71"/>
        <v>9.5297074128179986</v>
      </c>
      <c r="AP67" s="97"/>
      <c r="AQ67" s="97"/>
      <c r="AS67" s="64"/>
    </row>
    <row r="68" spans="2:45" ht="15" customHeight="1" outlineLevel="1" x14ac:dyDescent="0.25">
      <c r="B68" s="150" t="s">
        <v>29</v>
      </c>
      <c r="C68" s="97" t="s">
        <v>23</v>
      </c>
      <c r="D68" s="97" t="s">
        <v>23</v>
      </c>
      <c r="E68" s="97" t="s">
        <v>23</v>
      </c>
      <c r="F68" s="97" t="s">
        <v>23</v>
      </c>
      <c r="G68" s="97" t="s">
        <v>23</v>
      </c>
      <c r="H68" s="97" t="s">
        <v>23</v>
      </c>
      <c r="I68" s="97" t="s">
        <v>23</v>
      </c>
      <c r="J68" s="97" t="s">
        <v>23</v>
      </c>
      <c r="K68" s="97" t="s">
        <v>23</v>
      </c>
      <c r="L68" s="97" t="s">
        <v>23</v>
      </c>
      <c r="M68" s="97" t="s">
        <v>23</v>
      </c>
      <c r="N68" s="97" t="s">
        <v>23</v>
      </c>
      <c r="O68" s="97" t="s">
        <v>23</v>
      </c>
      <c r="P68" s="97" t="s">
        <v>23</v>
      </c>
      <c r="Q68" s="97" t="s">
        <v>23</v>
      </c>
      <c r="R68" s="97">
        <v>73</v>
      </c>
      <c r="S68" s="97">
        <v>78</v>
      </c>
      <c r="T68" s="97">
        <v>118.139571956636</v>
      </c>
      <c r="U68" s="97">
        <v>142.27425022422699</v>
      </c>
      <c r="V68" s="97">
        <v>114.72641892599997</v>
      </c>
      <c r="W68" s="97">
        <v>143.69606242300009</v>
      </c>
      <c r="X68" s="97">
        <f t="shared" si="72"/>
        <v>48.464250900521002</v>
      </c>
      <c r="Y68" s="97"/>
      <c r="Z68" s="249"/>
      <c r="AA68" s="97">
        <v>37.338940075516994</v>
      </c>
      <c r="AB68" s="97">
        <v>66.651862109120003</v>
      </c>
      <c r="AC68" s="97">
        <v>105.922955663564</v>
      </c>
      <c r="AD68" s="97">
        <v>48.464250900521002</v>
      </c>
      <c r="AE68" s="97">
        <v>36.058972510521997</v>
      </c>
      <c r="AF68" s="97">
        <v>18.967492321271006</v>
      </c>
      <c r="AG68" s="97"/>
      <c r="AH68" s="97"/>
      <c r="AJ68" s="97">
        <f t="shared" si="67"/>
        <v>37.338940075516994</v>
      </c>
      <c r="AK68" s="97">
        <f t="shared" si="68"/>
        <v>29.312922033603009</v>
      </c>
      <c r="AL68" s="97">
        <f t="shared" si="69"/>
        <v>39.271093554443993</v>
      </c>
      <c r="AM68" s="97">
        <f t="shared" si="70"/>
        <v>-57.458704763042995</v>
      </c>
      <c r="AN68" s="97">
        <f t="shared" si="66"/>
        <v>36.058972510521997</v>
      </c>
      <c r="AO68" s="97">
        <f t="shared" si="71"/>
        <v>-17.091480189250991</v>
      </c>
      <c r="AP68" s="97"/>
      <c r="AQ68" s="97"/>
      <c r="AS68" s="64"/>
    </row>
    <row r="69" spans="2:45" ht="15" customHeight="1" outlineLevel="1" x14ac:dyDescent="0.25">
      <c r="B69" s="196" t="s">
        <v>30</v>
      </c>
      <c r="C69" s="97" t="s">
        <v>23</v>
      </c>
      <c r="D69" s="97" t="s">
        <v>23</v>
      </c>
      <c r="E69" s="97" t="s">
        <v>23</v>
      </c>
      <c r="F69" s="97" t="s">
        <v>23</v>
      </c>
      <c r="G69" s="97" t="s">
        <v>23</v>
      </c>
      <c r="H69" s="97" t="s">
        <v>23</v>
      </c>
      <c r="I69" s="97" t="s">
        <v>23</v>
      </c>
      <c r="J69" s="97" t="s">
        <v>23</v>
      </c>
      <c r="K69" s="97" t="s">
        <v>23</v>
      </c>
      <c r="L69" s="97" t="s">
        <v>23</v>
      </c>
      <c r="M69" s="97" t="s">
        <v>23</v>
      </c>
      <c r="N69" s="97" t="s">
        <v>23</v>
      </c>
      <c r="O69" s="97" t="s">
        <v>23</v>
      </c>
      <c r="P69" s="97" t="s">
        <v>23</v>
      </c>
      <c r="Q69" s="97" t="s">
        <v>23</v>
      </c>
      <c r="R69" s="97">
        <v>-3</v>
      </c>
      <c r="S69" s="97">
        <v>-2.7570000000000001</v>
      </c>
      <c r="T69" s="97">
        <v>-3.8999999999999995</v>
      </c>
      <c r="U69" s="97">
        <v>-7.823578714100023</v>
      </c>
      <c r="V69" s="97">
        <v>-8.1395175279999137</v>
      </c>
      <c r="W69" s="97">
        <v>30.968615830999994</v>
      </c>
      <c r="X69" s="97">
        <f t="shared" si="72"/>
        <v>44.809135637381047</v>
      </c>
      <c r="Y69" s="97"/>
      <c r="Z69" s="249"/>
      <c r="AA69" s="97">
        <v>20.140357578264101</v>
      </c>
      <c r="AB69" s="97">
        <v>34.566234327280185</v>
      </c>
      <c r="AC69" s="97">
        <v>42.538838288774031</v>
      </c>
      <c r="AD69" s="97">
        <v>44.809135637381047</v>
      </c>
      <c r="AE69" s="97">
        <v>5.6195362166060789</v>
      </c>
      <c r="AF69" s="97">
        <v>13.915653048602053</v>
      </c>
      <c r="AG69" s="97"/>
      <c r="AH69" s="97"/>
      <c r="AJ69" s="97">
        <f t="shared" si="67"/>
        <v>20.140357578264101</v>
      </c>
      <c r="AK69" s="97">
        <f t="shared" si="68"/>
        <v>14.425876749016084</v>
      </c>
      <c r="AL69" s="97">
        <f t="shared" si="69"/>
        <v>7.9726039614938458</v>
      </c>
      <c r="AM69" s="97">
        <f t="shared" si="70"/>
        <v>2.2702973486070164</v>
      </c>
      <c r="AN69" s="97">
        <f t="shared" si="66"/>
        <v>5.6195362166060789</v>
      </c>
      <c r="AO69" s="97">
        <f t="shared" si="71"/>
        <v>8.2961168319959739</v>
      </c>
      <c r="AP69" s="97"/>
      <c r="AQ69" s="97"/>
      <c r="AS69" s="64"/>
    </row>
    <row r="70" spans="2:45" ht="15" customHeight="1" x14ac:dyDescent="0.25">
      <c r="B70" s="15" t="s">
        <v>357</v>
      </c>
      <c r="C70" s="249">
        <v>450.8</v>
      </c>
      <c r="D70" s="249">
        <v>335.3</v>
      </c>
      <c r="E70" s="249">
        <v>381.1</v>
      </c>
      <c r="F70" s="249">
        <v>440.2</v>
      </c>
      <c r="G70" s="249">
        <v>1071</v>
      </c>
      <c r="H70" s="249">
        <v>940.8</v>
      </c>
      <c r="I70" s="249">
        <v>907.25215200000002</v>
      </c>
      <c r="J70" s="249">
        <v>1091.8658310000001</v>
      </c>
      <c r="K70" s="249">
        <v>1023.844684</v>
      </c>
      <c r="L70" s="249">
        <v>1078.924845</v>
      </c>
      <c r="M70" s="249">
        <v>1124.662975</v>
      </c>
      <c r="N70" s="249">
        <v>1012.483169</v>
      </c>
      <c r="O70" s="249">
        <v>1005.090735</v>
      </c>
      <c r="P70" s="249">
        <v>1040.4481976612078</v>
      </c>
      <c r="Q70" s="249">
        <v>912.70274167462037</v>
      </c>
      <c r="R70" s="249">
        <v>960.5610051832092</v>
      </c>
      <c r="S70" s="249">
        <v>1113.1686020771194</v>
      </c>
      <c r="T70" s="249">
        <v>519.18930402798094</v>
      </c>
      <c r="U70" s="249">
        <v>511.75093748094889</v>
      </c>
      <c r="V70" s="249">
        <v>800.69198000599738</v>
      </c>
      <c r="W70" s="249">
        <v>656.71678126198901</v>
      </c>
      <c r="X70" s="249">
        <f>AD70</f>
        <v>679.00083524610125</v>
      </c>
      <c r="Y70" s="249"/>
      <c r="Z70" s="249"/>
      <c r="AA70" s="249">
        <v>-76.359849011103847</v>
      </c>
      <c r="AB70" s="249">
        <v>306.48482283953456</v>
      </c>
      <c r="AC70" s="249">
        <v>517.59660703178326</v>
      </c>
      <c r="AD70" s="249">
        <v>679.00083524610125</v>
      </c>
      <c r="AE70" s="249">
        <v>302.65872534457213</v>
      </c>
      <c r="AF70" s="249">
        <v>436.75865448496864</v>
      </c>
      <c r="AG70" s="249"/>
      <c r="AH70" s="249"/>
      <c r="AJ70" s="249">
        <f t="shared" si="67"/>
        <v>-76.359849011103847</v>
      </c>
      <c r="AK70" s="249">
        <f t="shared" si="68"/>
        <v>382.84467185063841</v>
      </c>
      <c r="AL70" s="249">
        <f t="shared" si="69"/>
        <v>211.11178419224871</v>
      </c>
      <c r="AM70" s="249">
        <f t="shared" si="70"/>
        <v>161.40422821431798</v>
      </c>
      <c r="AN70" s="249">
        <f t="shared" si="66"/>
        <v>302.65872534457213</v>
      </c>
      <c r="AO70" s="249">
        <f t="shared" si="71"/>
        <v>134.09992914039651</v>
      </c>
      <c r="AP70" s="249"/>
      <c r="AQ70" s="249"/>
      <c r="AS70" s="64"/>
    </row>
    <row r="71" spans="2:45" ht="15" customHeight="1" x14ac:dyDescent="0.25">
      <c r="B71" t="s">
        <v>358</v>
      </c>
      <c r="C71" s="249" t="str">
        <f t="shared" ref="C71:U71" si="73">IFERROR(C70-C72,"-")</f>
        <v>-</v>
      </c>
      <c r="D71" s="249" t="str">
        <f t="shared" si="73"/>
        <v>-</v>
      </c>
      <c r="E71" s="249" t="str">
        <f t="shared" si="73"/>
        <v>-</v>
      </c>
      <c r="F71" s="249" t="str">
        <f t="shared" si="73"/>
        <v>-</v>
      </c>
      <c r="G71" s="249" t="str">
        <f t="shared" si="73"/>
        <v>-</v>
      </c>
      <c r="H71" s="249" t="str">
        <f t="shared" si="73"/>
        <v>-</v>
      </c>
      <c r="I71" s="249" t="str">
        <f t="shared" si="73"/>
        <v>-</v>
      </c>
      <c r="J71" s="249" t="str">
        <f t="shared" si="73"/>
        <v>-</v>
      </c>
      <c r="K71" s="249" t="str">
        <f t="shared" si="73"/>
        <v>-</v>
      </c>
      <c r="L71" s="249" t="str">
        <f t="shared" si="73"/>
        <v>-</v>
      </c>
      <c r="M71" s="249" t="str">
        <f t="shared" si="73"/>
        <v>-</v>
      </c>
      <c r="N71" s="249" t="str">
        <f t="shared" si="73"/>
        <v>-</v>
      </c>
      <c r="O71" s="249" t="str">
        <f t="shared" si="73"/>
        <v>-</v>
      </c>
      <c r="P71" s="249" t="str">
        <f t="shared" si="73"/>
        <v>-</v>
      </c>
      <c r="Q71" s="249">
        <f t="shared" si="73"/>
        <v>163.70274167462037</v>
      </c>
      <c r="R71" s="249">
        <f>IFERROR(R70-R72,"-")</f>
        <v>41.561005183209204</v>
      </c>
      <c r="S71" s="249">
        <f>IFERROR(S70-S72,"-")</f>
        <v>268.16860207711943</v>
      </c>
      <c r="T71" s="249">
        <f t="shared" si="73"/>
        <v>-277.72170712181787</v>
      </c>
      <c r="U71" s="249">
        <f t="shared" si="73"/>
        <v>-342.12830854078823</v>
      </c>
      <c r="V71" s="249">
        <f>IFERROR(V70-V72,"-")</f>
        <v>21.180052692574691</v>
      </c>
      <c r="W71" s="249">
        <f>IFERROR(W70-W72,"-")</f>
        <v>-168.87625510779867</v>
      </c>
      <c r="X71" s="249">
        <f>IFERROR(X70-X72,"-")</f>
        <v>-192.14244456719996</v>
      </c>
      <c r="Y71" s="249"/>
      <c r="Z71" s="249"/>
      <c r="AA71" s="249">
        <f t="shared" ref="AA71:AE71" si="74">IFERROR(AA70-AA72,"-")</f>
        <v>-9.5212726591853425E-13</v>
      </c>
      <c r="AB71" s="249">
        <f t="shared" si="74"/>
        <v>5.8805377449999696</v>
      </c>
      <c r="AC71" s="249">
        <f t="shared" si="74"/>
        <v>5.8805377449988896</v>
      </c>
      <c r="AD71" s="249">
        <f t="shared" si="74"/>
        <v>-192.14244456719996</v>
      </c>
      <c r="AE71" s="249">
        <f t="shared" si="74"/>
        <v>-3.7937502291994178</v>
      </c>
      <c r="AF71" s="249">
        <f>IFERROR(AF70-AF72,"-")</f>
        <v>-80.036923429800993</v>
      </c>
      <c r="AG71" s="249"/>
      <c r="AH71" s="249"/>
      <c r="AJ71" s="249">
        <f t="shared" si="67"/>
        <v>-9.5212726591853425E-13</v>
      </c>
      <c r="AK71" s="249">
        <f t="shared" si="68"/>
        <v>5.8805377450009217</v>
      </c>
      <c r="AL71" s="249">
        <f t="shared" si="69"/>
        <v>-1.0800249583553523E-12</v>
      </c>
      <c r="AM71" s="249">
        <f t="shared" si="70"/>
        <v>-198.02298231219885</v>
      </c>
      <c r="AN71" s="249">
        <f t="shared" si="66"/>
        <v>-3.7937502291994178</v>
      </c>
      <c r="AO71" s="249">
        <f t="shared" si="71"/>
        <v>-76.243173200601575</v>
      </c>
      <c r="AP71" s="249"/>
      <c r="AQ71" s="249"/>
      <c r="AS71" s="208"/>
    </row>
    <row r="72" spans="2:45" ht="15" customHeight="1" x14ac:dyDescent="0.25">
      <c r="B72" s="2" t="s">
        <v>270</v>
      </c>
      <c r="C72" s="263" t="s">
        <v>23</v>
      </c>
      <c r="D72" s="263" t="s">
        <v>23</v>
      </c>
      <c r="E72" s="263" t="s">
        <v>23</v>
      </c>
      <c r="F72" s="263" t="s">
        <v>23</v>
      </c>
      <c r="G72" s="263" t="s">
        <v>23</v>
      </c>
      <c r="H72" s="263" t="s">
        <v>23</v>
      </c>
      <c r="I72" s="263" t="s">
        <v>23</v>
      </c>
      <c r="J72" s="263" t="s">
        <v>23</v>
      </c>
      <c r="K72" s="263" t="s">
        <v>23</v>
      </c>
      <c r="L72" s="263" t="s">
        <v>23</v>
      </c>
      <c r="M72" s="263" t="s">
        <v>23</v>
      </c>
      <c r="N72" s="263" t="s">
        <v>23</v>
      </c>
      <c r="O72" s="263" t="s">
        <v>23</v>
      </c>
      <c r="P72" s="263" t="s">
        <v>23</v>
      </c>
      <c r="Q72" s="256">
        <v>749</v>
      </c>
      <c r="R72" s="256">
        <v>919</v>
      </c>
      <c r="S72" s="256">
        <v>845</v>
      </c>
      <c r="T72" s="256">
        <v>796.91101114979881</v>
      </c>
      <c r="U72" s="256">
        <v>853.87924602173712</v>
      </c>
      <c r="V72" s="256">
        <v>779.51192731342269</v>
      </c>
      <c r="W72" s="256">
        <v>825.59303636978768</v>
      </c>
      <c r="X72" s="256">
        <f>AD72</f>
        <v>871.14327981330121</v>
      </c>
      <c r="Y72" s="256"/>
      <c r="Z72" s="249"/>
      <c r="AA72" s="256">
        <v>-76.359849011102895</v>
      </c>
      <c r="AB72" s="256">
        <v>300.60428509453459</v>
      </c>
      <c r="AC72" s="256">
        <v>511.71606928678437</v>
      </c>
      <c r="AD72" s="256">
        <v>871.14327981330121</v>
      </c>
      <c r="AE72" s="256">
        <v>306.45247557377155</v>
      </c>
      <c r="AF72" s="256">
        <v>516.79557791476964</v>
      </c>
      <c r="AG72" s="256"/>
      <c r="AH72" s="256"/>
      <c r="AI72" s="264"/>
      <c r="AJ72" s="256">
        <f t="shared" si="67"/>
        <v>-76.359849011102895</v>
      </c>
      <c r="AK72" s="256">
        <f t="shared" si="68"/>
        <v>376.96413410563747</v>
      </c>
      <c r="AL72" s="256">
        <f t="shared" si="69"/>
        <v>211.11178419224979</v>
      </c>
      <c r="AM72" s="256">
        <f t="shared" si="70"/>
        <v>359.42721052651683</v>
      </c>
      <c r="AN72" s="256">
        <f t="shared" si="66"/>
        <v>306.45247557377155</v>
      </c>
      <c r="AO72" s="256">
        <f t="shared" si="71"/>
        <v>210.34310234099809</v>
      </c>
      <c r="AP72" s="256"/>
      <c r="AQ72" s="256"/>
      <c r="AS72" s="64"/>
    </row>
    <row r="73" spans="2:45" ht="15" customHeight="1" x14ac:dyDescent="0.25">
      <c r="B73" s="198" t="s">
        <v>24</v>
      </c>
      <c r="C73" s="257" t="str">
        <f t="shared" ref="C73:P73" si="75">IFERROR(C72/B72-1,"-")</f>
        <v>-</v>
      </c>
      <c r="D73" s="257" t="str">
        <f t="shared" si="75"/>
        <v>-</v>
      </c>
      <c r="E73" s="257" t="str">
        <f t="shared" si="75"/>
        <v>-</v>
      </c>
      <c r="F73" s="257" t="str">
        <f t="shared" si="75"/>
        <v>-</v>
      </c>
      <c r="G73" s="257" t="str">
        <f t="shared" si="75"/>
        <v>-</v>
      </c>
      <c r="H73" s="257" t="str">
        <f t="shared" si="75"/>
        <v>-</v>
      </c>
      <c r="I73" s="257" t="str">
        <f t="shared" si="75"/>
        <v>-</v>
      </c>
      <c r="J73" s="257" t="str">
        <f t="shared" si="75"/>
        <v>-</v>
      </c>
      <c r="K73" s="257" t="str">
        <f t="shared" si="75"/>
        <v>-</v>
      </c>
      <c r="L73" s="257" t="str">
        <f t="shared" si="75"/>
        <v>-</v>
      </c>
      <c r="M73" s="257" t="str">
        <f t="shared" si="75"/>
        <v>-</v>
      </c>
      <c r="N73" s="257" t="str">
        <f t="shared" si="75"/>
        <v>-</v>
      </c>
      <c r="O73" s="257" t="str">
        <f t="shared" si="75"/>
        <v>-</v>
      </c>
      <c r="P73" s="257" t="str">
        <f t="shared" si="75"/>
        <v>-</v>
      </c>
      <c r="Q73" s="257" t="str">
        <f t="shared" ref="Q73" si="76">IFERROR(Q72/P72-1,"-")</f>
        <v>-</v>
      </c>
      <c r="R73" s="257">
        <f t="shared" ref="R73" si="77">IFERROR(R72/Q72-1,"-")</f>
        <v>0.22696929238985319</v>
      </c>
      <c r="S73" s="257">
        <f t="shared" ref="S73" si="78">IFERROR(S72/R72-1,"-")</f>
        <v>-8.0522306855277503E-2</v>
      </c>
      <c r="T73" s="257">
        <f t="shared" ref="T73" si="79">IFERROR(T72/S72-1,"-")</f>
        <v>-5.6910045976569457E-2</v>
      </c>
      <c r="U73" s="257">
        <f t="shared" ref="U73" si="80">IFERROR(U72/T72-1,"-")</f>
        <v>7.1486319143392762E-2</v>
      </c>
      <c r="V73" s="257">
        <f t="shared" ref="V73" si="81">IFERROR(V72/U72-1,"-")</f>
        <v>-8.7093484300965529E-2</v>
      </c>
      <c r="W73" s="258">
        <f t="shared" ref="W73" si="82">IFERROR(W72/V72-1,"-")</f>
        <v>5.9115335431983551E-2</v>
      </c>
      <c r="X73" s="258">
        <f>IFERROR(X72/W72-1,"-")</f>
        <v>5.5172756354392671E-2</v>
      </c>
      <c r="Y73" s="252"/>
      <c r="Z73" s="249"/>
      <c r="AA73" s="258" t="str">
        <f>IFERROR(AA72/#REF!-1,"-")</f>
        <v>-</v>
      </c>
      <c r="AB73" s="258" t="str">
        <f>IFERROR(AB72/#REF!-1,"-")</f>
        <v>-</v>
      </c>
      <c r="AC73" s="258" t="str">
        <f>IFERROR(AC72/#REF!-1,"-")</f>
        <v>-</v>
      </c>
      <c r="AD73" s="258">
        <f>IFERROR(AD72/W72-1,"-")</f>
        <v>5.5172756354392671E-2</v>
      </c>
      <c r="AE73" s="258">
        <f>IFERROR(AE72/AA72-1,"-")</f>
        <v>-5.0132671756489806</v>
      </c>
      <c r="AF73" s="258">
        <f>IFERROR(AF72/AB72-1,"-")</f>
        <v>0.71918899210717102</v>
      </c>
      <c r="AG73" s="258"/>
      <c r="AH73" s="258"/>
      <c r="AJ73" s="258" t="str">
        <f>IFERROR(AJ72/#REF!-1,"-")</f>
        <v>-</v>
      </c>
      <c r="AK73" s="258">
        <f>IFERROR(AK72/AJ72-1,"-")</f>
        <v>-5.9366799304543676</v>
      </c>
      <c r="AL73" s="258">
        <f>IFERROR(AL72/AK72-1,"-")</f>
        <v>-0.43996851399902814</v>
      </c>
      <c r="AM73" s="258">
        <f>IFERROR(AM72/AL72-1,"-")</f>
        <v>0.70254451641222926</v>
      </c>
      <c r="AN73" s="258">
        <f>IFERROR(AN72/AM72-1,"-")</f>
        <v>-0.14738654559609932</v>
      </c>
      <c r="AO73" s="258">
        <f>IFERROR(AO72/AN72-1,"-")</f>
        <v>-0.31361917717527876</v>
      </c>
      <c r="AP73" s="258"/>
      <c r="AQ73" s="258"/>
      <c r="AS73" s="64"/>
    </row>
    <row r="74" spans="2:45" ht="15" customHeight="1" x14ac:dyDescent="0.25">
      <c r="B74" s="15"/>
      <c r="C74" s="265"/>
      <c r="D74" s="265"/>
      <c r="E74" s="265"/>
      <c r="F74" s="265"/>
      <c r="G74" s="265"/>
      <c r="H74" s="265"/>
      <c r="I74" s="265"/>
      <c r="J74" s="265"/>
      <c r="K74" s="265"/>
      <c r="L74" s="265"/>
      <c r="M74" s="265"/>
      <c r="N74" s="265"/>
      <c r="O74" s="265"/>
      <c r="P74" s="265"/>
      <c r="Q74" s="266"/>
      <c r="R74" s="266"/>
      <c r="S74" s="266"/>
      <c r="T74" s="266"/>
      <c r="U74" s="266"/>
      <c r="Z74" s="249"/>
    </row>
    <row r="75" spans="2:45" ht="15" customHeight="1" x14ac:dyDescent="0.25">
      <c r="B75" s="205" t="s">
        <v>31</v>
      </c>
      <c r="C75" s="267" t="s">
        <v>23</v>
      </c>
      <c r="D75" s="267" t="s">
        <v>23</v>
      </c>
      <c r="E75" s="267" t="s">
        <v>23</v>
      </c>
      <c r="F75" s="267" t="s">
        <v>23</v>
      </c>
      <c r="G75" s="267" t="s">
        <v>23</v>
      </c>
      <c r="H75" s="267" t="s">
        <v>23</v>
      </c>
      <c r="I75" s="267" t="s">
        <v>23</v>
      </c>
      <c r="J75" s="267" t="s">
        <v>23</v>
      </c>
      <c r="K75" s="268">
        <v>3656.5377149999999</v>
      </c>
      <c r="L75" s="268">
        <v>3656.5377149999999</v>
      </c>
      <c r="M75" s="268">
        <v>3656.5377149999999</v>
      </c>
      <c r="N75" s="268">
        <v>3656.5377149999999</v>
      </c>
      <c r="O75" s="268">
        <v>3656.5377149999999</v>
      </c>
      <c r="P75" s="268">
        <v>3656.5377149999999</v>
      </c>
      <c r="Q75" s="268">
        <v>3656.5377149999999</v>
      </c>
      <c r="R75" s="268">
        <v>3656.5377149999999</v>
      </c>
      <c r="S75" s="268">
        <v>3656.5377149999999</v>
      </c>
      <c r="T75" s="268">
        <v>3656.5377149999999</v>
      </c>
      <c r="U75" s="268">
        <v>3656.5377149999999</v>
      </c>
      <c r="V75" s="268">
        <v>3965.681012</v>
      </c>
      <c r="W75" s="268">
        <v>3965.681012</v>
      </c>
      <c r="X75" s="268">
        <v>3965.681012</v>
      </c>
      <c r="Y75" s="491"/>
      <c r="Z75" s="249"/>
      <c r="AA75" s="268">
        <v>3965.681012</v>
      </c>
      <c r="AB75" s="268">
        <v>3965.681012</v>
      </c>
      <c r="AC75" s="268">
        <v>3965.681012</v>
      </c>
      <c r="AD75" s="268">
        <v>3965.681012</v>
      </c>
      <c r="AE75" s="268">
        <v>4184.0209999999997</v>
      </c>
      <c r="AF75" s="268">
        <v>4184.0209999999997</v>
      </c>
      <c r="AG75" s="268"/>
      <c r="AH75" s="268"/>
    </row>
    <row r="76" spans="2:45" ht="15" customHeight="1" x14ac:dyDescent="0.25">
      <c r="B76" s="204" t="s">
        <v>32</v>
      </c>
      <c r="C76" s="269" t="s">
        <v>23</v>
      </c>
      <c r="D76" s="269" t="s">
        <v>23</v>
      </c>
      <c r="E76" s="269" t="s">
        <v>23</v>
      </c>
      <c r="F76" s="269" t="s">
        <v>23</v>
      </c>
      <c r="G76" s="269" t="s">
        <v>23</v>
      </c>
      <c r="H76" s="269" t="s">
        <v>23</v>
      </c>
      <c r="I76" s="269" t="s">
        <v>23</v>
      </c>
      <c r="J76" s="269" t="s">
        <v>23</v>
      </c>
      <c r="K76" s="270">
        <v>0.155</v>
      </c>
      <c r="L76" s="270">
        <v>0.17</v>
      </c>
      <c r="M76" s="270">
        <v>0.185</v>
      </c>
      <c r="N76" s="270">
        <v>0.185</v>
      </c>
      <c r="O76" s="270">
        <v>0.185</v>
      </c>
      <c r="P76" s="270">
        <v>0.185</v>
      </c>
      <c r="Q76" s="270">
        <v>0.185</v>
      </c>
      <c r="R76" s="270">
        <v>0.19</v>
      </c>
      <c r="S76" s="270">
        <v>0.19</v>
      </c>
      <c r="T76" s="270">
        <v>0.19</v>
      </c>
      <c r="U76" s="270">
        <v>0.19</v>
      </c>
      <c r="V76" s="270">
        <v>0.19</v>
      </c>
      <c r="W76" s="271">
        <v>0.19</v>
      </c>
      <c r="X76" s="271">
        <v>0.19</v>
      </c>
      <c r="Y76" s="336"/>
      <c r="Z76" s="249"/>
      <c r="AA76" s="272" t="s">
        <v>23</v>
      </c>
      <c r="AB76" s="272" t="s">
        <v>23</v>
      </c>
      <c r="AC76" s="272" t="s">
        <v>23</v>
      </c>
      <c r="AD76" s="272">
        <f>+T76</f>
        <v>0.19</v>
      </c>
      <c r="AE76" s="272"/>
      <c r="AF76" s="272"/>
      <c r="AG76" s="272"/>
      <c r="AH76" s="272"/>
    </row>
    <row r="77" spans="2:45" ht="15" customHeight="1" x14ac:dyDescent="0.25">
      <c r="B77" s="203"/>
      <c r="C77" s="250"/>
      <c r="D77" s="250"/>
      <c r="E77" s="250"/>
      <c r="F77" s="250"/>
      <c r="G77" s="250"/>
      <c r="H77" s="250"/>
      <c r="I77" s="250"/>
      <c r="J77" s="250"/>
      <c r="K77" s="247"/>
      <c r="L77" s="247"/>
      <c r="M77" s="247"/>
      <c r="N77" s="247"/>
      <c r="O77" s="247"/>
      <c r="P77" s="247"/>
      <c r="Q77" s="247"/>
      <c r="R77" s="247"/>
      <c r="S77" s="247"/>
      <c r="T77" s="247"/>
      <c r="U77" s="247"/>
      <c r="V77" s="247"/>
      <c r="Z77" s="235">
        <v>0</v>
      </c>
    </row>
    <row r="78" spans="2:45" ht="15" customHeight="1" x14ac:dyDescent="0.25">
      <c r="B78" s="227"/>
      <c r="C78" s="265"/>
      <c r="D78" s="265"/>
      <c r="E78" s="265"/>
      <c r="F78" s="265"/>
      <c r="G78" s="265"/>
      <c r="H78" s="265"/>
      <c r="I78" s="265"/>
      <c r="J78" s="265"/>
      <c r="K78" s="265"/>
      <c r="L78" s="265"/>
      <c r="M78" s="265"/>
      <c r="N78" s="265"/>
      <c r="O78" s="265"/>
      <c r="P78" s="265"/>
      <c r="Q78" s="266"/>
      <c r="R78" s="266"/>
      <c r="S78" s="266"/>
      <c r="T78" s="266"/>
      <c r="U78" s="266"/>
    </row>
    <row r="79" spans="2:45" ht="15" customHeight="1" x14ac:dyDescent="0.25">
      <c r="B79" s="228"/>
      <c r="C79" s="273"/>
      <c r="D79" s="274"/>
      <c r="E79" s="274"/>
      <c r="F79" s="274"/>
      <c r="G79" s="273"/>
      <c r="H79" s="274"/>
      <c r="I79" s="274"/>
      <c r="J79" s="273"/>
      <c r="K79" s="274"/>
      <c r="L79" s="274"/>
      <c r="M79" s="274"/>
      <c r="N79" s="274"/>
      <c r="O79" s="274"/>
      <c r="P79" s="274"/>
      <c r="Q79" s="233"/>
      <c r="R79" s="233"/>
      <c r="S79" s="233"/>
      <c r="T79" s="233"/>
      <c r="U79" s="233"/>
      <c r="V79" s="233"/>
      <c r="W79" s="233"/>
      <c r="X79" s="233"/>
      <c r="Y79" s="233"/>
      <c r="AA79" s="233"/>
      <c r="AB79" s="233"/>
      <c r="AC79" s="233"/>
      <c r="AD79" s="233"/>
      <c r="AE79" s="233"/>
      <c r="AF79" s="233"/>
      <c r="AG79" s="233"/>
      <c r="AH79" s="233"/>
    </row>
    <row r="80" spans="2:45" ht="15" customHeight="1" x14ac:dyDescent="0.25">
      <c r="B80" s="228"/>
      <c r="C80" s="273"/>
      <c r="D80" s="274"/>
      <c r="E80" s="274"/>
      <c r="F80" s="274"/>
      <c r="G80" s="273"/>
      <c r="H80" s="274"/>
      <c r="I80" s="274"/>
      <c r="J80" s="273"/>
      <c r="K80" s="274"/>
      <c r="L80" s="274"/>
      <c r="M80" s="274"/>
      <c r="N80" s="274"/>
      <c r="O80" s="274"/>
      <c r="P80" s="274"/>
      <c r="Q80" s="233"/>
      <c r="R80" s="233"/>
      <c r="S80" s="233"/>
      <c r="T80" s="233"/>
      <c r="U80" s="233"/>
      <c r="V80" s="233"/>
      <c r="W80" s="233"/>
      <c r="X80" s="233"/>
      <c r="Y80" s="233"/>
      <c r="AA80" s="233"/>
      <c r="AB80" s="233"/>
      <c r="AC80" s="233"/>
      <c r="AD80" s="233"/>
      <c r="AE80" s="233"/>
      <c r="AF80" s="233"/>
      <c r="AG80" s="233"/>
      <c r="AH80" s="233"/>
    </row>
    <row r="81" spans="2:34" ht="15" customHeight="1" x14ac:dyDescent="0.25">
      <c r="B81" s="228"/>
      <c r="C81" s="273"/>
      <c r="D81" s="274"/>
      <c r="E81" s="274"/>
      <c r="F81" s="274"/>
      <c r="G81" s="273"/>
      <c r="H81" s="274"/>
      <c r="I81" s="274"/>
      <c r="J81" s="273"/>
      <c r="K81" s="274"/>
      <c r="L81" s="274"/>
      <c r="M81" s="274"/>
      <c r="N81" s="274"/>
      <c r="O81" s="274"/>
      <c r="P81" s="274"/>
      <c r="Q81" s="233"/>
      <c r="R81" s="233"/>
      <c r="S81" s="233"/>
      <c r="T81" s="233"/>
      <c r="U81" s="233"/>
      <c r="V81" s="233"/>
      <c r="W81" s="233"/>
      <c r="X81" s="233"/>
      <c r="Y81" s="233"/>
      <c r="AA81" s="233"/>
      <c r="AB81" s="233"/>
      <c r="AC81" s="233"/>
      <c r="AD81" s="233"/>
      <c r="AE81" s="233"/>
      <c r="AF81" s="233"/>
      <c r="AG81" s="233"/>
      <c r="AH81" s="233"/>
    </row>
    <row r="82" spans="2:34" ht="15" customHeight="1" x14ac:dyDescent="0.25">
      <c r="B82" s="228"/>
      <c r="C82" s="273"/>
      <c r="D82" s="274"/>
      <c r="E82" s="274"/>
      <c r="F82" s="274"/>
      <c r="G82" s="273"/>
      <c r="H82" s="274"/>
      <c r="I82" s="274"/>
      <c r="J82" s="273"/>
      <c r="K82" s="274"/>
      <c r="L82" s="274"/>
      <c r="M82" s="274"/>
      <c r="N82" s="274"/>
      <c r="O82" s="274"/>
      <c r="P82" s="274"/>
      <c r="Q82" s="233"/>
      <c r="R82" s="233"/>
      <c r="S82" s="233"/>
      <c r="T82" s="233"/>
      <c r="U82" s="233"/>
      <c r="V82" s="233"/>
      <c r="W82" s="233"/>
      <c r="X82" s="233"/>
      <c r="Y82" s="233"/>
      <c r="AA82" s="233"/>
      <c r="AB82" s="233"/>
      <c r="AC82" s="233"/>
      <c r="AD82" s="233"/>
      <c r="AE82" s="233"/>
      <c r="AF82" s="233"/>
      <c r="AG82" s="233"/>
      <c r="AH82" s="233"/>
    </row>
    <row r="83" spans="2:34" ht="15" customHeight="1" x14ac:dyDescent="0.25">
      <c r="B83" s="229"/>
      <c r="C83" s="273"/>
      <c r="D83" s="274"/>
      <c r="E83" s="274"/>
      <c r="F83" s="274"/>
      <c r="G83" s="273"/>
      <c r="H83" s="274"/>
      <c r="I83" s="274"/>
      <c r="J83" s="273"/>
      <c r="K83" s="274"/>
      <c r="L83" s="274"/>
      <c r="M83" s="274"/>
      <c r="N83" s="274"/>
      <c r="O83" s="274"/>
      <c r="P83" s="274"/>
      <c r="Q83" s="233"/>
      <c r="R83" s="233"/>
      <c r="S83" s="233"/>
      <c r="T83" s="233"/>
      <c r="U83" s="233"/>
      <c r="V83" s="233"/>
      <c r="W83" s="233"/>
      <c r="X83" s="233"/>
      <c r="Y83" s="233"/>
      <c r="AA83" s="233"/>
      <c r="AB83" s="233"/>
      <c r="AC83" s="233"/>
      <c r="AD83" s="233"/>
      <c r="AE83" s="233"/>
      <c r="AF83" s="233"/>
      <c r="AG83" s="233"/>
      <c r="AH83" s="233"/>
    </row>
    <row r="84" spans="2:34" ht="15" customHeight="1" x14ac:dyDescent="0.25">
      <c r="B84" s="230"/>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AA84" s="233"/>
      <c r="AB84" s="233"/>
      <c r="AC84" s="233"/>
      <c r="AD84" s="233"/>
      <c r="AE84" s="233"/>
      <c r="AF84" s="233"/>
      <c r="AG84" s="233"/>
      <c r="AH84" s="233"/>
    </row>
    <row r="85" spans="2:34" ht="15" customHeight="1" x14ac:dyDescent="0.25">
      <c r="B85" s="231"/>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AA85" s="233"/>
      <c r="AB85" s="233"/>
      <c r="AC85" s="233"/>
      <c r="AD85" s="233"/>
      <c r="AE85" s="233"/>
      <c r="AF85" s="233"/>
      <c r="AG85" s="233"/>
      <c r="AH85" s="233"/>
    </row>
    <row r="86" spans="2:34" ht="15" customHeight="1" x14ac:dyDescent="0.25">
      <c r="B86" s="228"/>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AA86" s="233"/>
      <c r="AB86" s="233"/>
      <c r="AC86" s="233"/>
      <c r="AD86" s="233"/>
      <c r="AE86" s="233"/>
      <c r="AF86" s="233"/>
      <c r="AG86" s="233"/>
      <c r="AH86" s="233"/>
    </row>
    <row r="87" spans="2:34" ht="15" customHeight="1" x14ac:dyDescent="0.25">
      <c r="B87" s="228"/>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AA87" s="233"/>
      <c r="AB87" s="233"/>
      <c r="AC87" s="233"/>
      <c r="AD87" s="233"/>
      <c r="AE87" s="233"/>
      <c r="AF87" s="233"/>
      <c r="AG87" s="233"/>
      <c r="AH87" s="233"/>
    </row>
    <row r="88" spans="2:34" ht="15" customHeight="1" x14ac:dyDescent="0.25">
      <c r="B88" s="228"/>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AA88" s="233"/>
      <c r="AB88" s="233"/>
      <c r="AC88" s="233"/>
      <c r="AD88" s="233"/>
      <c r="AE88" s="233"/>
      <c r="AF88" s="233"/>
      <c r="AG88" s="233"/>
      <c r="AH88" s="233"/>
    </row>
    <row r="89" spans="2:34" ht="15" customHeight="1" x14ac:dyDescent="0.25">
      <c r="B89" s="228"/>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AA89" s="233"/>
      <c r="AB89" s="233"/>
      <c r="AC89" s="233"/>
      <c r="AD89" s="233"/>
      <c r="AE89" s="233"/>
      <c r="AF89" s="233"/>
      <c r="AG89" s="233"/>
      <c r="AH89" s="233"/>
    </row>
    <row r="90" spans="2:34" ht="15" customHeight="1" x14ac:dyDescent="0.25">
      <c r="B90" s="228"/>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AA90" s="233"/>
      <c r="AB90" s="233"/>
      <c r="AC90" s="233"/>
      <c r="AD90" s="233"/>
      <c r="AE90" s="233"/>
      <c r="AF90" s="233"/>
      <c r="AG90" s="233"/>
      <c r="AH90" s="233"/>
    </row>
    <row r="91" spans="2:34" ht="15" customHeight="1" x14ac:dyDescent="0.25">
      <c r="B91" s="228"/>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AA91" s="233"/>
      <c r="AB91" s="233"/>
      <c r="AC91" s="233"/>
      <c r="AD91" s="233"/>
      <c r="AE91" s="233"/>
      <c r="AF91" s="233"/>
      <c r="AG91" s="233"/>
      <c r="AH91" s="233"/>
    </row>
    <row r="92" spans="2:34" ht="15" customHeight="1" x14ac:dyDescent="0.25">
      <c r="B92" s="230"/>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AA92" s="233"/>
      <c r="AB92" s="233"/>
      <c r="AC92" s="233"/>
      <c r="AD92" s="233"/>
      <c r="AE92" s="233"/>
      <c r="AF92" s="233"/>
      <c r="AG92" s="233"/>
      <c r="AH92" s="233"/>
    </row>
    <row r="93" spans="2:34" ht="15" customHeight="1" x14ac:dyDescent="0.25">
      <c r="B93" s="231"/>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AA93" s="233"/>
      <c r="AB93" s="233"/>
      <c r="AC93" s="233"/>
      <c r="AD93" s="233"/>
      <c r="AE93" s="233"/>
      <c r="AF93" s="233"/>
      <c r="AG93" s="233"/>
      <c r="AH93" s="233"/>
    </row>
    <row r="94" spans="2:34" ht="15" customHeight="1" x14ac:dyDescent="0.25">
      <c r="B94" s="228"/>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AA94" s="233"/>
      <c r="AB94" s="233"/>
      <c r="AC94" s="233"/>
      <c r="AD94" s="233"/>
      <c r="AE94" s="233"/>
      <c r="AF94" s="233"/>
      <c r="AG94" s="233"/>
      <c r="AH94" s="233"/>
    </row>
    <row r="95" spans="2:34" ht="15" customHeight="1" x14ac:dyDescent="0.25">
      <c r="B95" s="19"/>
      <c r="C95" s="277"/>
      <c r="D95" s="277"/>
      <c r="E95" s="277"/>
      <c r="F95" s="277"/>
      <c r="G95" s="277"/>
      <c r="H95" s="277"/>
      <c r="I95" s="277"/>
      <c r="J95" s="277"/>
      <c r="K95" s="277"/>
      <c r="L95" s="277"/>
      <c r="M95" s="277"/>
      <c r="N95" s="277"/>
      <c r="O95" s="277"/>
      <c r="P95" s="277"/>
      <c r="Q95" s="266"/>
      <c r="R95" s="266"/>
      <c r="S95" s="266"/>
      <c r="T95" s="266"/>
      <c r="U95" s="266"/>
    </row>
    <row r="96" spans="2:34" ht="15" customHeight="1" x14ac:dyDescent="0.25">
      <c r="B96" s="5"/>
      <c r="C96" s="278"/>
      <c r="D96" s="278"/>
      <c r="E96" s="278"/>
      <c r="F96" s="278"/>
      <c r="G96" s="278"/>
      <c r="H96" s="278"/>
      <c r="I96" s="278"/>
      <c r="J96" s="278"/>
      <c r="K96" s="278"/>
      <c r="L96" s="278"/>
      <c r="M96" s="278"/>
      <c r="N96" s="278"/>
      <c r="O96" s="278"/>
      <c r="P96" s="278"/>
      <c r="Q96" s="275"/>
      <c r="R96" s="275"/>
      <c r="S96" s="275"/>
      <c r="T96" s="275"/>
      <c r="U96" s="275"/>
    </row>
    <row r="97" spans="2:21" ht="15" customHeight="1" x14ac:dyDescent="0.25">
      <c r="B97" s="24"/>
      <c r="C97" s="279"/>
      <c r="D97" s="279"/>
      <c r="E97" s="279"/>
      <c r="F97" s="279"/>
      <c r="G97" s="279"/>
      <c r="H97" s="279"/>
      <c r="I97" s="279"/>
      <c r="J97" s="279"/>
      <c r="K97" s="279"/>
      <c r="L97" s="279"/>
      <c r="M97" s="279"/>
      <c r="N97" s="279"/>
      <c r="O97" s="279"/>
      <c r="P97" s="279"/>
      <c r="Q97" s="275"/>
      <c r="R97" s="275"/>
      <c r="S97" s="275"/>
      <c r="T97" s="275"/>
      <c r="U97" s="275"/>
    </row>
    <row r="98" spans="2:21" ht="15" customHeight="1" x14ac:dyDescent="0.25">
      <c r="B98" s="24"/>
      <c r="C98" s="279"/>
      <c r="D98" s="279"/>
      <c r="E98" s="279"/>
      <c r="F98" s="279"/>
      <c r="G98" s="279"/>
      <c r="H98" s="279"/>
      <c r="I98" s="279"/>
      <c r="J98" s="279"/>
      <c r="K98" s="279"/>
      <c r="L98" s="279"/>
      <c r="M98" s="279"/>
      <c r="N98" s="279"/>
      <c r="O98" s="279"/>
      <c r="P98" s="279"/>
      <c r="Q98" s="266"/>
      <c r="R98" s="266"/>
      <c r="S98" s="266"/>
      <c r="T98" s="266"/>
      <c r="U98" s="266"/>
    </row>
    <row r="99" spans="2:21" ht="15" customHeight="1" x14ac:dyDescent="0.25">
      <c r="B99" s="2"/>
      <c r="C99" s="280"/>
      <c r="D99" s="280"/>
      <c r="E99" s="280"/>
      <c r="F99" s="280"/>
      <c r="G99" s="280"/>
      <c r="H99" s="280"/>
      <c r="I99" s="280"/>
      <c r="J99" s="280"/>
      <c r="K99" s="280"/>
      <c r="L99" s="280"/>
      <c r="M99" s="280"/>
      <c r="N99" s="280"/>
      <c r="O99" s="280"/>
      <c r="P99" s="280"/>
      <c r="Q99" s="276"/>
      <c r="R99" s="276"/>
      <c r="S99" s="276"/>
      <c r="T99" s="276"/>
      <c r="U99" s="276"/>
    </row>
    <row r="100" spans="2:21" ht="15" customHeight="1" x14ac:dyDescent="0.25">
      <c r="B100" s="5"/>
      <c r="C100" s="278"/>
      <c r="D100" s="278"/>
      <c r="E100" s="278"/>
      <c r="F100" s="278"/>
      <c r="G100" s="278"/>
      <c r="H100" s="278"/>
      <c r="I100" s="278"/>
      <c r="J100" s="278"/>
      <c r="K100" s="278"/>
      <c r="L100" s="278"/>
      <c r="M100" s="278"/>
      <c r="N100" s="278"/>
      <c r="O100" s="278"/>
      <c r="P100" s="278"/>
      <c r="Q100" s="275"/>
      <c r="R100" s="275"/>
      <c r="S100" s="275"/>
      <c r="T100" s="275"/>
      <c r="U100" s="275"/>
    </row>
    <row r="101" spans="2:21" ht="15" customHeight="1" x14ac:dyDescent="0.25">
      <c r="B101" s="13"/>
      <c r="C101" s="281"/>
      <c r="D101" s="281"/>
      <c r="E101" s="281"/>
      <c r="F101" s="281"/>
      <c r="G101" s="281"/>
      <c r="H101" s="281"/>
      <c r="I101" s="281"/>
      <c r="J101" s="281"/>
      <c r="K101" s="281"/>
      <c r="L101" s="281"/>
      <c r="M101" s="281"/>
      <c r="N101" s="281"/>
      <c r="O101" s="281"/>
      <c r="P101" s="281"/>
      <c r="Q101" s="266"/>
      <c r="R101" s="266"/>
      <c r="S101" s="266"/>
      <c r="T101" s="266"/>
      <c r="U101" s="266"/>
    </row>
    <row r="102" spans="2:21" ht="15" customHeight="1" x14ac:dyDescent="0.25">
      <c r="B102" s="13"/>
      <c r="C102" s="281"/>
      <c r="D102" s="281"/>
      <c r="E102" s="281"/>
      <c r="F102" s="281"/>
      <c r="G102" s="281"/>
      <c r="H102" s="281"/>
      <c r="I102" s="281"/>
      <c r="J102" s="281"/>
      <c r="K102" s="281"/>
      <c r="L102" s="281"/>
      <c r="M102" s="281"/>
      <c r="N102" s="281"/>
      <c r="O102" s="281"/>
      <c r="P102" s="281"/>
      <c r="Q102" s="266"/>
      <c r="R102" s="266"/>
      <c r="S102" s="266"/>
      <c r="T102" s="266"/>
      <c r="U102" s="266"/>
    </row>
    <row r="103" spans="2:21" ht="15" customHeight="1" x14ac:dyDescent="0.25">
      <c r="B103" s="5"/>
      <c r="C103" s="278"/>
      <c r="D103" s="278"/>
      <c r="E103" s="278"/>
      <c r="F103" s="278"/>
      <c r="G103" s="278"/>
      <c r="H103" s="278"/>
      <c r="I103" s="278"/>
      <c r="J103" s="278"/>
      <c r="K103" s="278"/>
      <c r="L103" s="278"/>
      <c r="M103" s="278"/>
      <c r="N103" s="278"/>
      <c r="O103" s="278"/>
      <c r="P103" s="278"/>
      <c r="Q103" s="275"/>
      <c r="R103" s="275"/>
      <c r="S103" s="275"/>
      <c r="T103" s="275"/>
      <c r="U103" s="275"/>
    </row>
    <row r="104" spans="2:21" ht="15" customHeight="1" x14ac:dyDescent="0.25">
      <c r="B104" s="10"/>
      <c r="C104" s="282"/>
      <c r="D104" s="282"/>
      <c r="E104" s="282"/>
      <c r="F104" s="282"/>
      <c r="G104" s="282"/>
      <c r="H104" s="282"/>
      <c r="I104" s="282"/>
      <c r="J104" s="282"/>
      <c r="K104" s="282"/>
      <c r="L104" s="282"/>
      <c r="M104" s="282"/>
      <c r="N104" s="282"/>
      <c r="O104" s="282"/>
      <c r="P104" s="282"/>
      <c r="Q104" s="275"/>
      <c r="R104" s="275"/>
      <c r="S104" s="275"/>
      <c r="T104" s="275"/>
      <c r="U104" s="275"/>
    </row>
  </sheetData>
  <pageMargins left="0.7" right="0.7" top="0.75" bottom="0.75" header="0.3" footer="0.3"/>
  <pageSetup paperSize="9"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A72-6421-4757-9D0C-352186D75490}">
  <sheetPr>
    <tabColor rgb="FF8CA7AF"/>
  </sheetPr>
  <dimension ref="A1:AU115"/>
  <sheetViews>
    <sheetView showGridLines="0" zoomScale="75" zoomScaleNormal="75" workbookViewId="0">
      <pane xSplit="6" ySplit="3" topLeftCell="S4" activePane="bottomRight" state="frozen"/>
      <selection activeCell="B2" sqref="B2"/>
      <selection pane="topRight" activeCell="B2" sqref="B2"/>
      <selection pane="bottomLeft" activeCell="B2" sqref="B2"/>
      <selection pane="bottomRight" activeCell="AL21" sqref="AL21"/>
    </sheetView>
  </sheetViews>
  <sheetFormatPr defaultColWidth="10.5703125" defaultRowHeight="15" outlineLevelRow="1" x14ac:dyDescent="0.25"/>
  <cols>
    <col min="1" max="1" width="5.5703125" customWidth="1"/>
    <col min="2" max="2" width="38.42578125" customWidth="1"/>
    <col min="3" max="6" width="0" hidden="1" customWidth="1"/>
    <col min="7" max="32" width="10.5703125" style="235"/>
    <col min="33" max="34" width="10.5703125" style="70"/>
    <col min="35" max="47" width="10.5703125" style="235"/>
  </cols>
  <sheetData>
    <row r="1" spans="2:37" ht="5.0999999999999996" customHeight="1" x14ac:dyDescent="0.25">
      <c r="Q1" s="248"/>
      <c r="R1" s="248"/>
      <c r="S1" s="248"/>
      <c r="T1" s="248"/>
      <c r="U1" s="248"/>
      <c r="V1" s="248"/>
      <c r="W1" s="60"/>
      <c r="X1" s="60"/>
      <c r="Y1" s="60"/>
      <c r="Z1" s="248"/>
      <c r="AG1" s="235"/>
      <c r="AH1" s="235"/>
    </row>
    <row r="2" spans="2:37" ht="30" customHeight="1" x14ac:dyDescent="0.25">
      <c r="B2" s="171" t="s">
        <v>35</v>
      </c>
      <c r="C2" s="213"/>
      <c r="D2" s="213"/>
      <c r="E2" s="213"/>
      <c r="F2" s="213"/>
      <c r="G2" s="283"/>
      <c r="H2" s="283"/>
      <c r="I2" s="283"/>
      <c r="J2" s="236"/>
      <c r="K2" s="236"/>
      <c r="L2" s="236"/>
      <c r="M2" s="237"/>
      <c r="N2" s="237"/>
      <c r="O2" s="238"/>
      <c r="P2" s="237"/>
      <c r="U2" s="239"/>
      <c r="V2" s="239"/>
      <c r="Z2" s="239"/>
      <c r="AG2" s="235"/>
      <c r="AH2" s="235"/>
    </row>
    <row r="3" spans="2:37" x14ac:dyDescent="0.25">
      <c r="B3" s="167" t="s">
        <v>359</v>
      </c>
      <c r="C3" s="61">
        <v>2001</v>
      </c>
      <c r="D3" s="61">
        <v>2002</v>
      </c>
      <c r="E3" s="61">
        <v>2003</v>
      </c>
      <c r="F3" s="61">
        <v>2004</v>
      </c>
      <c r="G3" s="240">
        <v>2005</v>
      </c>
      <c r="H3" s="240">
        <v>2006</v>
      </c>
      <c r="I3" s="240">
        <v>2007</v>
      </c>
      <c r="J3" s="240">
        <v>2008</v>
      </c>
      <c r="K3" s="240">
        <v>2009</v>
      </c>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4" t="s">
        <v>315</v>
      </c>
      <c r="AH3" s="244">
        <v>2023</v>
      </c>
    </row>
    <row r="4" spans="2:37" x14ac:dyDescent="0.25">
      <c r="B4" s="3" t="s">
        <v>360</v>
      </c>
      <c r="C4" s="104" t="s">
        <v>23</v>
      </c>
      <c r="D4" s="104" t="s">
        <v>23</v>
      </c>
      <c r="E4" s="104" t="s">
        <v>23</v>
      </c>
      <c r="F4" s="104" t="s">
        <v>23</v>
      </c>
      <c r="G4" s="266">
        <v>13891.377757999999</v>
      </c>
      <c r="H4" s="266">
        <v>15081.727999999999</v>
      </c>
      <c r="I4" s="266">
        <v>18669.477210000001</v>
      </c>
      <c r="J4" s="266">
        <v>21125.562000000002</v>
      </c>
      <c r="K4" s="266">
        <v>24093.738000000001</v>
      </c>
      <c r="L4" s="266">
        <v>20323.582999999999</v>
      </c>
      <c r="M4" s="266">
        <v>20708.312999999998</v>
      </c>
      <c r="N4" s="266">
        <v>20905.34</v>
      </c>
      <c r="O4" s="266">
        <v>19454.098999999998</v>
      </c>
      <c r="P4" s="266">
        <v>20523.108</v>
      </c>
      <c r="Q4" s="266">
        <v>22773.716</v>
      </c>
      <c r="R4" s="266">
        <v>24193.736000000001</v>
      </c>
      <c r="S4" s="266">
        <v>22730.615000000002</v>
      </c>
      <c r="T4" s="266">
        <v>22707.510999999999</v>
      </c>
      <c r="U4" s="266">
        <v>19676.222000000002</v>
      </c>
      <c r="V4" s="266">
        <v>20390.294225000001</v>
      </c>
      <c r="W4" s="266">
        <v>21099.241246460995</v>
      </c>
      <c r="X4" s="266">
        <f t="shared" ref="X4:X13" si="0">AD4</f>
        <v>24216.806797019814</v>
      </c>
      <c r="Y4" s="266"/>
      <c r="AA4" s="266">
        <v>22468.893492949755</v>
      </c>
      <c r="AB4" s="266">
        <v>23238.887595150187</v>
      </c>
      <c r="AC4" s="266">
        <v>24704.098891494781</v>
      </c>
      <c r="AD4" s="266">
        <v>24216.806797019814</v>
      </c>
      <c r="AE4" s="266">
        <v>24762.783801361722</v>
      </c>
      <c r="AF4" s="266">
        <v>25448.844102210307</v>
      </c>
    </row>
    <row r="5" spans="2:37" x14ac:dyDescent="0.25">
      <c r="B5" s="4" t="s">
        <v>361</v>
      </c>
      <c r="C5" s="104" t="s">
        <v>23</v>
      </c>
      <c r="D5" s="104" t="s">
        <v>23</v>
      </c>
      <c r="E5" s="104" t="s">
        <v>23</v>
      </c>
      <c r="F5" s="104" t="s">
        <v>23</v>
      </c>
      <c r="G5" s="284" t="s">
        <v>23</v>
      </c>
      <c r="H5" s="284" t="s">
        <v>23</v>
      </c>
      <c r="I5" s="284" t="s">
        <v>23</v>
      </c>
      <c r="J5" s="284" t="s">
        <v>23</v>
      </c>
      <c r="K5" s="284" t="s">
        <v>23</v>
      </c>
      <c r="L5" s="284" t="s">
        <v>23</v>
      </c>
      <c r="M5" s="284" t="s">
        <v>23</v>
      </c>
      <c r="N5" s="284" t="s">
        <v>23</v>
      </c>
      <c r="O5" s="284" t="s">
        <v>23</v>
      </c>
      <c r="P5" s="284" t="s">
        <v>23</v>
      </c>
      <c r="Q5" s="284" t="s">
        <v>23</v>
      </c>
      <c r="R5" s="266" t="s">
        <v>23</v>
      </c>
      <c r="S5" s="284" t="s">
        <v>23</v>
      </c>
      <c r="T5" s="266">
        <v>0</v>
      </c>
      <c r="U5" s="266">
        <v>828.50300000000004</v>
      </c>
      <c r="V5" s="266">
        <v>1030.192901616</v>
      </c>
      <c r="W5" s="266">
        <v>1007.0285552459994</v>
      </c>
      <c r="X5" s="266">
        <f t="shared" si="0"/>
        <v>1320.2697639606381</v>
      </c>
      <c r="Y5" s="266"/>
      <c r="AA5" s="266">
        <v>1101.9332015473371</v>
      </c>
      <c r="AB5" s="266">
        <v>1151.0585968755781</v>
      </c>
      <c r="AC5" s="266">
        <v>1330.625571069909</v>
      </c>
      <c r="AD5" s="266">
        <v>1320.2697639606381</v>
      </c>
      <c r="AE5" s="266">
        <v>1301.6800617575554</v>
      </c>
      <c r="AF5" s="266">
        <v>1283.8519116881787</v>
      </c>
    </row>
    <row r="6" spans="2:37" x14ac:dyDescent="0.25">
      <c r="B6" s="15" t="s">
        <v>362</v>
      </c>
      <c r="C6" s="104" t="s">
        <v>23</v>
      </c>
      <c r="D6" s="104" t="s">
        <v>23</v>
      </c>
      <c r="E6" s="104" t="s">
        <v>23</v>
      </c>
      <c r="F6" s="104" t="s">
        <v>23</v>
      </c>
      <c r="G6" s="266">
        <v>3508.8281179999999</v>
      </c>
      <c r="H6" s="266">
        <v>3660.17577209</v>
      </c>
      <c r="I6" s="266">
        <v>5221.8322500000004</v>
      </c>
      <c r="J6" s="266">
        <v>5842.3</v>
      </c>
      <c r="K6" s="266">
        <v>5966.5460000000003</v>
      </c>
      <c r="L6" s="266">
        <v>9963.3179999999993</v>
      </c>
      <c r="M6" s="284">
        <v>6800.4780000000001</v>
      </c>
      <c r="N6" s="284">
        <v>6541.8620000000001</v>
      </c>
      <c r="O6" s="284">
        <v>6017.8019999999997</v>
      </c>
      <c r="P6" s="284">
        <v>5813.0259999999998</v>
      </c>
      <c r="Q6" s="266">
        <v>5524.634</v>
      </c>
      <c r="R6" s="266">
        <v>5128.5439999999999</v>
      </c>
      <c r="S6" s="266">
        <v>4747.3599999999997</v>
      </c>
      <c r="T6" s="266">
        <v>4736.53</v>
      </c>
      <c r="U6" s="266">
        <v>4223.8230000000003</v>
      </c>
      <c r="V6" s="266">
        <v>4998.2349636040008</v>
      </c>
      <c r="W6" s="266">
        <v>4915.0254681630022</v>
      </c>
      <c r="X6" s="266">
        <f t="shared" si="0"/>
        <v>4984.002099715869</v>
      </c>
      <c r="Y6" s="266"/>
      <c r="AA6" s="266">
        <v>5508.9241118222153</v>
      </c>
      <c r="AB6" s="266">
        <v>4965.6480618075657</v>
      </c>
      <c r="AC6" s="266">
        <v>4835.7494722757338</v>
      </c>
      <c r="AD6" s="266">
        <v>4984.002099715869</v>
      </c>
      <c r="AE6" s="266">
        <v>4974.5881673421209</v>
      </c>
      <c r="AF6" s="266">
        <v>4944.3061546835334</v>
      </c>
      <c r="AK6" s="442"/>
    </row>
    <row r="7" spans="2:37" x14ac:dyDescent="0.25">
      <c r="B7" s="15" t="s">
        <v>363</v>
      </c>
      <c r="C7" s="104" t="s">
        <v>23</v>
      </c>
      <c r="D7" s="104" t="s">
        <v>23</v>
      </c>
      <c r="E7" s="104" t="s">
        <v>23</v>
      </c>
      <c r="F7" s="104" t="s">
        <v>23</v>
      </c>
      <c r="G7" s="284" t="s">
        <v>23</v>
      </c>
      <c r="H7" s="266" t="s">
        <v>23</v>
      </c>
      <c r="I7" s="284" t="s">
        <v>23</v>
      </c>
      <c r="J7" s="284" t="s">
        <v>23</v>
      </c>
      <c r="K7" s="284" t="s">
        <v>23</v>
      </c>
      <c r="L7" s="266">
        <v>590.83600000000001</v>
      </c>
      <c r="M7" s="266">
        <v>3327.2570000000001</v>
      </c>
      <c r="N7" s="266">
        <v>3318.4569999999999</v>
      </c>
      <c r="O7" s="266">
        <v>3253.1439999999998</v>
      </c>
      <c r="P7" s="266">
        <v>3321.2860000000001</v>
      </c>
      <c r="Q7" s="266">
        <v>3388.5880000000002</v>
      </c>
      <c r="R7" s="266">
        <v>3414.8519999999999</v>
      </c>
      <c r="S7" s="266">
        <v>2232.6680000000001</v>
      </c>
      <c r="T7" s="266">
        <v>2251.4609999999998</v>
      </c>
      <c r="U7" s="266">
        <v>2119.8620000000001</v>
      </c>
      <c r="V7" s="266">
        <v>2335.9635590000003</v>
      </c>
      <c r="W7" s="266">
        <v>2379.3863610339995</v>
      </c>
      <c r="X7" s="266">
        <f t="shared" si="0"/>
        <v>3469.228418630501</v>
      </c>
      <c r="Y7" s="266"/>
      <c r="AA7" s="266">
        <v>2809.7164579465689</v>
      </c>
      <c r="AB7" s="266">
        <v>2876.5168382354213</v>
      </c>
      <c r="AC7" s="266">
        <v>3135.6722186278384</v>
      </c>
      <c r="AD7" s="266">
        <v>3469.228418630501</v>
      </c>
      <c r="AE7" s="266">
        <v>3468.2900827666535</v>
      </c>
      <c r="AF7" s="266">
        <v>3422.5638414107639</v>
      </c>
    </row>
    <row r="8" spans="2:37" x14ac:dyDescent="0.25">
      <c r="B8" s="15" t="s">
        <v>36</v>
      </c>
      <c r="C8" s="104" t="s">
        <v>23</v>
      </c>
      <c r="D8" s="104" t="s">
        <v>23</v>
      </c>
      <c r="E8" s="104" t="s">
        <v>23</v>
      </c>
      <c r="F8" s="104" t="s">
        <v>23</v>
      </c>
      <c r="G8" s="266">
        <v>917.74909899999989</v>
      </c>
      <c r="H8" s="266">
        <v>1016.465</v>
      </c>
      <c r="I8" s="266">
        <v>1015.6248399999999</v>
      </c>
      <c r="J8" s="266">
        <v>523.64099999999996</v>
      </c>
      <c r="K8" s="266">
        <v>618.38900000000001</v>
      </c>
      <c r="L8" s="266">
        <v>515.33199999999999</v>
      </c>
      <c r="M8" s="266">
        <v>533.755</v>
      </c>
      <c r="N8" s="266">
        <v>587.41999999999996</v>
      </c>
      <c r="O8" s="266">
        <v>1577.9580000000001</v>
      </c>
      <c r="P8" s="266">
        <v>1272.498</v>
      </c>
      <c r="Q8" s="266">
        <v>1028.0340000000001</v>
      </c>
      <c r="R8" s="266">
        <v>1546.9780000000001</v>
      </c>
      <c r="S8" s="266">
        <v>1235.777</v>
      </c>
      <c r="T8" s="266">
        <v>1087.825</v>
      </c>
      <c r="U8" s="266">
        <v>3525.2050000000004</v>
      </c>
      <c r="V8" s="266">
        <v>1147.3576763769943</v>
      </c>
      <c r="W8" s="266">
        <v>2241.1783684399934</v>
      </c>
      <c r="X8" s="266">
        <f t="shared" si="0"/>
        <v>1924.0604555816471</v>
      </c>
      <c r="Y8" s="266"/>
      <c r="AA8" s="266">
        <v>2505.5938642047818</v>
      </c>
      <c r="AB8" s="266">
        <v>2352.8866410895189</v>
      </c>
      <c r="AC8" s="266">
        <v>2533.816208982752</v>
      </c>
      <c r="AD8" s="266">
        <v>1924.0604555816471</v>
      </c>
      <c r="AE8" s="266">
        <v>1976.7830061019674</v>
      </c>
      <c r="AF8" s="266">
        <v>2791.1808002188122</v>
      </c>
    </row>
    <row r="9" spans="2:37" x14ac:dyDescent="0.25">
      <c r="B9" s="16" t="s">
        <v>364</v>
      </c>
      <c r="C9" s="104" t="s">
        <v>23</v>
      </c>
      <c r="D9" s="104" t="s">
        <v>23</v>
      </c>
      <c r="E9" s="104" t="s">
        <v>23</v>
      </c>
      <c r="F9" s="104" t="s">
        <v>23</v>
      </c>
      <c r="G9" s="266">
        <v>892.65332100000001</v>
      </c>
      <c r="H9" s="266">
        <v>898.32299999999998</v>
      </c>
      <c r="I9" s="266">
        <v>757.82563000000005</v>
      </c>
      <c r="J9" s="266">
        <v>539.87800000000004</v>
      </c>
      <c r="K9" s="266">
        <v>661.33500000000004</v>
      </c>
      <c r="L9" s="266">
        <v>30.952000000000002</v>
      </c>
      <c r="M9" s="266">
        <v>1156.2329999999999</v>
      </c>
      <c r="N9" s="266">
        <v>776.44399999999996</v>
      </c>
      <c r="O9" s="266">
        <v>753.64200000000005</v>
      </c>
      <c r="P9" s="266">
        <v>590.4</v>
      </c>
      <c r="Q9" s="266">
        <v>587.36500000000001</v>
      </c>
      <c r="R9" s="266">
        <v>1398.9159999999999</v>
      </c>
      <c r="S9" s="266">
        <v>1329.021</v>
      </c>
      <c r="T9" s="266">
        <v>1559.98</v>
      </c>
      <c r="U9" s="266">
        <v>1888.8180000000002</v>
      </c>
      <c r="V9" s="266">
        <v>1872.6749620000001</v>
      </c>
      <c r="W9" s="266">
        <v>2234.7810106880006</v>
      </c>
      <c r="X9" s="266">
        <f t="shared" si="0"/>
        <v>2708.4924717185977</v>
      </c>
      <c r="Y9" s="266"/>
      <c r="AA9" s="266">
        <v>2604.3626402135123</v>
      </c>
      <c r="AB9" s="266">
        <v>2633.1133486619892</v>
      </c>
      <c r="AC9" s="266">
        <v>3146.5239487994572</v>
      </c>
      <c r="AD9" s="266">
        <v>2708.4924717185977</v>
      </c>
      <c r="AE9" s="266">
        <v>2705.9663899583807</v>
      </c>
      <c r="AF9" s="266">
        <v>2702.9855970020913</v>
      </c>
    </row>
    <row r="10" spans="2:37" x14ac:dyDescent="0.25">
      <c r="B10" s="15" t="s">
        <v>365</v>
      </c>
      <c r="C10" s="104" t="s">
        <v>23</v>
      </c>
      <c r="D10" s="104" t="s">
        <v>23</v>
      </c>
      <c r="E10" s="104" t="s">
        <v>23</v>
      </c>
      <c r="F10" s="104" t="s">
        <v>23</v>
      </c>
      <c r="G10" s="266">
        <v>219.19394699999998</v>
      </c>
      <c r="H10" s="266">
        <v>228.69200000000001</v>
      </c>
      <c r="I10" s="266">
        <v>282.59505000000001</v>
      </c>
      <c r="J10" s="266">
        <v>276.8</v>
      </c>
      <c r="K10" s="266">
        <v>273.37599999999998</v>
      </c>
      <c r="L10" s="266">
        <v>356.97800000000001</v>
      </c>
      <c r="M10" s="266">
        <v>346.06</v>
      </c>
      <c r="N10" s="266">
        <v>377.61799999999999</v>
      </c>
      <c r="O10" s="266">
        <v>264.78800000000001</v>
      </c>
      <c r="P10" s="266">
        <v>266.45600000000002</v>
      </c>
      <c r="Q10" s="266">
        <v>204.20599999999999</v>
      </c>
      <c r="R10" s="266">
        <v>316.577</v>
      </c>
      <c r="S10" s="266">
        <v>265.77499999999998</v>
      </c>
      <c r="T10" s="266">
        <v>342.03699999999998</v>
      </c>
      <c r="U10" s="266">
        <v>368.334</v>
      </c>
      <c r="V10" s="266">
        <v>323.94461946199982</v>
      </c>
      <c r="W10" s="266">
        <v>575.84880763000012</v>
      </c>
      <c r="X10" s="266">
        <f t="shared" si="0"/>
        <v>1256.3004072029019</v>
      </c>
      <c r="Y10" s="266"/>
      <c r="AA10" s="266">
        <v>684.37131804373291</v>
      </c>
      <c r="AB10" s="266">
        <v>964.67267901402511</v>
      </c>
      <c r="AC10" s="266">
        <v>1420.5808128990263</v>
      </c>
      <c r="AD10" s="266">
        <v>1256.3004072029019</v>
      </c>
      <c r="AE10" s="266">
        <v>1078.6770685613142</v>
      </c>
      <c r="AF10" s="266">
        <v>1026.3292263613878</v>
      </c>
    </row>
    <row r="11" spans="2:37" x14ac:dyDescent="0.25">
      <c r="B11" s="15" t="s">
        <v>366</v>
      </c>
      <c r="C11" s="104" t="s">
        <v>23</v>
      </c>
      <c r="D11" s="104" t="s">
        <v>23</v>
      </c>
      <c r="E11" s="104" t="s">
        <v>23</v>
      </c>
      <c r="F11" s="104" t="s">
        <v>23</v>
      </c>
      <c r="G11" s="266">
        <v>3742.0558594592512</v>
      </c>
      <c r="H11" s="266">
        <v>3651.7960000000003</v>
      </c>
      <c r="I11" s="266">
        <v>5010.3931899999998</v>
      </c>
      <c r="J11" s="266">
        <v>6604.0990000000002</v>
      </c>
      <c r="K11" s="266">
        <v>6373.7610000000004</v>
      </c>
      <c r="L11" s="266">
        <v>7160.8850000000002</v>
      </c>
      <c r="M11" s="266">
        <v>6595.6369999999997</v>
      </c>
      <c r="N11" s="266">
        <v>7996.8709999999992</v>
      </c>
      <c r="O11" s="266">
        <v>8148.5869999999995</v>
      </c>
      <c r="P11" s="266">
        <v>8043.0859999999993</v>
      </c>
      <c r="Q11" s="266">
        <v>7705.058</v>
      </c>
      <c r="R11" s="266">
        <v>6510.8590000000004</v>
      </c>
      <c r="S11" s="266">
        <v>7088.5010000000002</v>
      </c>
      <c r="T11" s="266">
        <v>6945.52</v>
      </c>
      <c r="U11" s="266">
        <v>8126.6810000000005</v>
      </c>
      <c r="V11" s="266">
        <v>8185.5426455559982</v>
      </c>
      <c r="W11" s="266">
        <v>13269.179175186002</v>
      </c>
      <c r="X11" s="266">
        <f t="shared" si="0"/>
        <v>13983.943894088537</v>
      </c>
      <c r="Y11" s="266"/>
      <c r="AA11" s="266">
        <v>15955.286729659289</v>
      </c>
      <c r="AB11" s="266">
        <v>15392.172243799025</v>
      </c>
      <c r="AC11" s="266">
        <v>17287.538251744798</v>
      </c>
      <c r="AD11" s="266">
        <v>13983.943894088537</v>
      </c>
      <c r="AE11" s="266">
        <v>13664.584702406288</v>
      </c>
      <c r="AF11" s="266">
        <v>13182.298969823896</v>
      </c>
    </row>
    <row r="12" spans="2:37" x14ac:dyDescent="0.25">
      <c r="B12" s="4" t="s">
        <v>367</v>
      </c>
      <c r="C12" s="104" t="s">
        <v>23</v>
      </c>
      <c r="D12" s="104" t="s">
        <v>23</v>
      </c>
      <c r="E12" s="104" t="s">
        <v>23</v>
      </c>
      <c r="F12" s="104" t="s">
        <v>23</v>
      </c>
      <c r="G12" s="266">
        <v>275.61759418999998</v>
      </c>
      <c r="H12" s="266">
        <v>116.43899999999999</v>
      </c>
      <c r="I12" s="266">
        <v>49.033749999999998</v>
      </c>
      <c r="J12" s="266">
        <v>83.227000000000004</v>
      </c>
      <c r="K12" s="266">
        <v>84.852000000000004</v>
      </c>
      <c r="L12" s="266">
        <v>35.744999999999997</v>
      </c>
      <c r="M12" s="266">
        <v>68.372</v>
      </c>
      <c r="N12" s="266">
        <v>428.49599999999998</v>
      </c>
      <c r="O12" s="266">
        <v>438.81</v>
      </c>
      <c r="P12" s="266">
        <v>429.17</v>
      </c>
      <c r="Q12" s="266">
        <v>79.915000000000006</v>
      </c>
      <c r="R12" s="266">
        <v>52.030999999999999</v>
      </c>
      <c r="S12" s="266">
        <v>45.255000000000003</v>
      </c>
      <c r="T12" s="266">
        <v>192.89100000000002</v>
      </c>
      <c r="U12" s="266">
        <v>61.475999999999999</v>
      </c>
      <c r="V12" s="266">
        <v>32.068865605999989</v>
      </c>
      <c r="W12" s="266">
        <v>50.074396378999992</v>
      </c>
      <c r="X12" s="266">
        <f t="shared" si="0"/>
        <v>53.10187580510302</v>
      </c>
      <c r="Y12" s="266"/>
      <c r="AA12" s="266">
        <v>66.894439715006015</v>
      </c>
      <c r="AB12" s="266">
        <v>49.323505858853011</v>
      </c>
      <c r="AC12" s="266">
        <v>53.178265769272002</v>
      </c>
      <c r="AD12" s="266">
        <v>53.10187580510302</v>
      </c>
      <c r="AE12" s="266">
        <v>76.862876919971015</v>
      </c>
      <c r="AF12" s="266">
        <v>85.231037170315005</v>
      </c>
    </row>
    <row r="13" spans="2:37" x14ac:dyDescent="0.25">
      <c r="B13" s="15" t="s">
        <v>368</v>
      </c>
      <c r="C13" s="104" t="s">
        <v>23</v>
      </c>
      <c r="D13" s="104" t="s">
        <v>23</v>
      </c>
      <c r="E13" s="104" t="s">
        <v>23</v>
      </c>
      <c r="F13" s="104" t="s">
        <v>23</v>
      </c>
      <c r="G13" s="266">
        <v>585.49923680999996</v>
      </c>
      <c r="H13" s="266">
        <v>753.49300000000005</v>
      </c>
      <c r="I13" s="266">
        <v>864.71074999999996</v>
      </c>
      <c r="J13" s="266">
        <v>713.58699999999999</v>
      </c>
      <c r="K13" s="266">
        <v>2189.56</v>
      </c>
      <c r="L13" s="266">
        <v>1511.2239999999999</v>
      </c>
      <c r="M13" s="266">
        <v>1731.5239999999999</v>
      </c>
      <c r="N13" s="266">
        <v>1695.336</v>
      </c>
      <c r="O13" s="266">
        <v>2156.7069999999999</v>
      </c>
      <c r="P13" s="266">
        <v>2613.9949999999999</v>
      </c>
      <c r="Q13" s="266">
        <v>1245.4490000000001</v>
      </c>
      <c r="R13" s="266">
        <v>1521.2529999999999</v>
      </c>
      <c r="S13" s="266">
        <v>2400.0770000000002</v>
      </c>
      <c r="T13" s="266">
        <v>1803.2049999999999</v>
      </c>
      <c r="U13" s="266">
        <v>1542.722</v>
      </c>
      <c r="V13" s="266">
        <v>2954.3023989589992</v>
      </c>
      <c r="W13" s="266">
        <v>3222.4088658089986</v>
      </c>
      <c r="X13" s="266">
        <f t="shared" si="0"/>
        <v>4900.2045200910579</v>
      </c>
      <c r="Y13" s="266"/>
      <c r="AA13" s="266">
        <v>3724.4469709648497</v>
      </c>
      <c r="AB13" s="266">
        <v>3060.3809868632798</v>
      </c>
      <c r="AC13" s="266">
        <v>3514.0111706922958</v>
      </c>
      <c r="AD13" s="266">
        <v>4900.2045200910579</v>
      </c>
      <c r="AE13" s="266">
        <v>4155.5536973293483</v>
      </c>
      <c r="AF13" s="266">
        <v>3112.574036039628</v>
      </c>
      <c r="AG13" s="496"/>
      <c r="AH13" s="496"/>
    </row>
    <row r="14" spans="2:37" x14ac:dyDescent="0.25">
      <c r="B14" s="66" t="s">
        <v>43</v>
      </c>
      <c r="C14" s="140" t="s">
        <v>23</v>
      </c>
      <c r="D14" s="140" t="s">
        <v>23</v>
      </c>
      <c r="E14" s="140" t="s">
        <v>23</v>
      </c>
      <c r="F14" s="140" t="s">
        <v>23</v>
      </c>
      <c r="G14" s="285">
        <v>24032.974933459252</v>
      </c>
      <c r="H14" s="285">
        <v>25407.111772089993</v>
      </c>
      <c r="I14" s="285">
        <v>31871.492669999996</v>
      </c>
      <c r="J14" s="285">
        <v>35709.093999999997</v>
      </c>
      <c r="K14" s="285">
        <v>40261.557000000008</v>
      </c>
      <c r="L14" s="285">
        <v>40488.853000000003</v>
      </c>
      <c r="M14" s="285">
        <v>41267.629000000001</v>
      </c>
      <c r="N14" s="285">
        <v>42627.843999999997</v>
      </c>
      <c r="O14" s="285">
        <v>42065.536999999997</v>
      </c>
      <c r="P14" s="285">
        <v>42873.025000000001</v>
      </c>
      <c r="Q14" s="285">
        <v>42536.964999999997</v>
      </c>
      <c r="R14" s="285">
        <v>44083.745999999999</v>
      </c>
      <c r="S14" s="285">
        <v>42075.048999999999</v>
      </c>
      <c r="T14" s="285">
        <v>41626.960000000006</v>
      </c>
      <c r="U14" s="285">
        <v>42361.646000000008</v>
      </c>
      <c r="V14" s="285">
        <v>43271.417816000001</v>
      </c>
      <c r="W14" s="285">
        <v>50994.152255067034</v>
      </c>
      <c r="X14" s="285">
        <f t="shared" ref="X14" si="1">AD14</f>
        <v>58816.410706601637</v>
      </c>
      <c r="Y14" s="334"/>
      <c r="AA14" s="285">
        <v>57430.42322888042</v>
      </c>
      <c r="AB14" s="285">
        <v>56684.660498191966</v>
      </c>
      <c r="AC14" s="285">
        <v>61961.794814259185</v>
      </c>
      <c r="AD14" s="285">
        <v>58816.410706601637</v>
      </c>
      <c r="AE14" s="285">
        <v>58165.769857002706</v>
      </c>
      <c r="AF14" s="285">
        <v>58000.165679806501</v>
      </c>
      <c r="AG14" s="496"/>
      <c r="AH14" s="496"/>
    </row>
    <row r="15" spans="2:37" x14ac:dyDescent="0.25">
      <c r="B15" s="24"/>
      <c r="C15" s="59"/>
      <c r="D15" s="59"/>
      <c r="E15" s="59"/>
      <c r="F15" s="59"/>
      <c r="G15" s="248"/>
      <c r="H15" s="248"/>
      <c r="I15" s="248"/>
      <c r="J15" s="248"/>
      <c r="K15" s="248"/>
      <c r="L15" s="248"/>
      <c r="M15" s="248"/>
      <c r="N15" s="248"/>
      <c r="O15" s="248"/>
      <c r="P15" s="248"/>
      <c r="Q15" s="248"/>
      <c r="R15" s="248"/>
      <c r="S15" s="248"/>
      <c r="T15" s="248"/>
      <c r="U15" s="248"/>
      <c r="V15" s="248"/>
      <c r="W15" s="60"/>
      <c r="X15" s="60"/>
      <c r="Y15" s="60"/>
      <c r="AA15" s="248"/>
      <c r="AB15" s="248"/>
      <c r="AC15" s="69"/>
      <c r="AD15" s="69"/>
      <c r="AE15" s="248"/>
      <c r="AF15" s="248"/>
      <c r="AG15" s="69"/>
      <c r="AH15" s="69"/>
    </row>
    <row r="16" spans="2:37" x14ac:dyDescent="0.25">
      <c r="B16" s="168" t="s">
        <v>369</v>
      </c>
      <c r="C16" s="61">
        <v>2001</v>
      </c>
      <c r="D16" s="61">
        <v>2002</v>
      </c>
      <c r="E16" s="61">
        <v>2003</v>
      </c>
      <c r="F16" s="61">
        <v>2004</v>
      </c>
      <c r="G16" s="240">
        <v>2005</v>
      </c>
      <c r="H16" s="240">
        <v>2006</v>
      </c>
      <c r="I16" s="240">
        <v>2007</v>
      </c>
      <c r="J16" s="240">
        <v>2008</v>
      </c>
      <c r="K16" s="240">
        <v>2009</v>
      </c>
      <c r="L16" s="240">
        <v>2010</v>
      </c>
      <c r="M16" s="240">
        <v>2011</v>
      </c>
      <c r="N16" s="240">
        <v>2012</v>
      </c>
      <c r="O16" s="240">
        <v>2013</v>
      </c>
      <c r="P16" s="240">
        <v>2014</v>
      </c>
      <c r="Q16" s="240">
        <v>2015</v>
      </c>
      <c r="R16" s="240">
        <v>2016</v>
      </c>
      <c r="S16" s="240">
        <v>2017</v>
      </c>
      <c r="T16" s="240">
        <v>2018</v>
      </c>
      <c r="U16" s="240">
        <v>2019</v>
      </c>
      <c r="V16" s="240">
        <v>2020</v>
      </c>
      <c r="W16" s="240">
        <v>2021</v>
      </c>
      <c r="X16" s="241">
        <v>2022</v>
      </c>
      <c r="Y16" s="242">
        <v>2023</v>
      </c>
      <c r="AA16" s="243" t="s">
        <v>283</v>
      </c>
      <c r="AB16" s="243" t="s">
        <v>284</v>
      </c>
      <c r="AC16" s="243" t="s">
        <v>285</v>
      </c>
      <c r="AD16" s="243">
        <v>2022</v>
      </c>
      <c r="AE16" s="244" t="s">
        <v>313</v>
      </c>
      <c r="AF16" s="244" t="s">
        <v>314</v>
      </c>
      <c r="AG16" s="244" t="s">
        <v>315</v>
      </c>
      <c r="AH16" s="244">
        <v>2023</v>
      </c>
    </row>
    <row r="17" spans="1:47" x14ac:dyDescent="0.25">
      <c r="B17" s="15" t="s">
        <v>370</v>
      </c>
      <c r="C17" s="25" t="s">
        <v>23</v>
      </c>
      <c r="D17" s="25" t="s">
        <v>23</v>
      </c>
      <c r="E17" s="25" t="s">
        <v>23</v>
      </c>
      <c r="F17" s="104" t="s">
        <v>23</v>
      </c>
      <c r="G17" s="266">
        <v>4823.4024179999997</v>
      </c>
      <c r="H17" s="266">
        <v>5527.4440000000004</v>
      </c>
      <c r="I17" s="266">
        <v>6264.1460518399308</v>
      </c>
      <c r="J17" s="266">
        <v>6365.18</v>
      </c>
      <c r="K17" s="266">
        <v>7291.1509999999998</v>
      </c>
      <c r="L17" s="266">
        <v>7854.5579999999991</v>
      </c>
      <c r="M17" s="266">
        <v>8109.5339999999997</v>
      </c>
      <c r="N17" s="266">
        <v>8192.3539999999994</v>
      </c>
      <c r="O17" s="266">
        <v>8445.7559999999994</v>
      </c>
      <c r="P17" s="266">
        <v>8681.4650000000001</v>
      </c>
      <c r="Q17" s="266">
        <v>8669.7749999999996</v>
      </c>
      <c r="R17" s="266">
        <v>9406.2870000000003</v>
      </c>
      <c r="S17" s="266">
        <v>9545.9380000000001</v>
      </c>
      <c r="T17" s="266">
        <v>8968.1779999999999</v>
      </c>
      <c r="U17" s="266">
        <v>8858.1869999999999</v>
      </c>
      <c r="V17" s="266">
        <v>9582.6551040250761</v>
      </c>
      <c r="W17" s="266">
        <v>9322.8087895600383</v>
      </c>
      <c r="X17" s="266">
        <f>AD17</f>
        <v>8883.4486980405072</v>
      </c>
      <c r="Y17" s="266"/>
      <c r="AA17" s="266">
        <v>9120.2478242343423</v>
      </c>
      <c r="AB17" s="266">
        <v>7697.7817708926214</v>
      </c>
      <c r="AC17" s="266">
        <v>6867.6044744336523</v>
      </c>
      <c r="AD17" s="266">
        <v>8883.4486980405072</v>
      </c>
      <c r="AE17" s="266">
        <v>11058.200544755833</v>
      </c>
      <c r="AF17" s="266">
        <v>10696.923733136031</v>
      </c>
    </row>
    <row r="18" spans="1:47" x14ac:dyDescent="0.25">
      <c r="B18" s="15" t="s">
        <v>37</v>
      </c>
      <c r="C18" s="25" t="s">
        <v>23</v>
      </c>
      <c r="D18" s="25" t="s">
        <v>23</v>
      </c>
      <c r="E18" s="25" t="s">
        <v>23</v>
      </c>
      <c r="F18" s="104" t="s">
        <v>23</v>
      </c>
      <c r="G18" s="266">
        <v>1287.7629069999998</v>
      </c>
      <c r="H18" s="266">
        <v>945.66099999999994</v>
      </c>
      <c r="I18" s="266">
        <v>986.62606000000005</v>
      </c>
      <c r="J18" s="266">
        <v>2181.7289999999998</v>
      </c>
      <c r="K18" s="266">
        <v>2687.5369999999998</v>
      </c>
      <c r="L18" s="266">
        <v>2930.4009999999998</v>
      </c>
      <c r="M18" s="266">
        <v>3277.2449999999999</v>
      </c>
      <c r="N18" s="266">
        <v>3239.3139999999999</v>
      </c>
      <c r="O18" s="266">
        <v>3082.1460000000002</v>
      </c>
      <c r="P18" s="266">
        <v>3287.6790000000001</v>
      </c>
      <c r="Q18" s="266">
        <v>3451.7179999999998</v>
      </c>
      <c r="R18" s="266">
        <v>4330.085</v>
      </c>
      <c r="S18" s="266">
        <v>3934.3220000000001</v>
      </c>
      <c r="T18" s="266">
        <v>3932.1489999999999</v>
      </c>
      <c r="U18" s="266">
        <v>3773.826</v>
      </c>
      <c r="V18" s="266">
        <v>3488.3204970000002</v>
      </c>
      <c r="W18" s="266">
        <v>4654.7564893659946</v>
      </c>
      <c r="X18" s="266">
        <f>AD18</f>
        <v>4951.1588076983207</v>
      </c>
      <c r="Y18" s="266"/>
      <c r="AA18" s="266">
        <v>4979.6623680056846</v>
      </c>
      <c r="AB18" s="266">
        <v>4979.1523872640619</v>
      </c>
      <c r="AC18" s="266">
        <v>5156.8003265420648</v>
      </c>
      <c r="AD18" s="266">
        <v>4951.1588076983207</v>
      </c>
      <c r="AE18" s="266">
        <v>5793.1957582169644</v>
      </c>
      <c r="AF18" s="266">
        <v>5934.205998297849</v>
      </c>
      <c r="AG18" s="496"/>
      <c r="AH18" s="496"/>
    </row>
    <row r="19" spans="1:47" x14ac:dyDescent="0.25">
      <c r="B19" s="66" t="s">
        <v>44</v>
      </c>
      <c r="C19" s="67" t="s">
        <v>23</v>
      </c>
      <c r="D19" s="67" t="s">
        <v>23</v>
      </c>
      <c r="E19" s="67" t="s">
        <v>23</v>
      </c>
      <c r="F19" s="140" t="s">
        <v>23</v>
      </c>
      <c r="G19" s="285">
        <v>6111.1653249999999</v>
      </c>
      <c r="H19" s="285">
        <v>6473.1050000000005</v>
      </c>
      <c r="I19" s="285">
        <v>7250.7721099999999</v>
      </c>
      <c r="J19" s="285">
        <v>8546.9089999999997</v>
      </c>
      <c r="K19" s="285">
        <v>9978.6880000000001</v>
      </c>
      <c r="L19" s="285">
        <v>10784.958999999999</v>
      </c>
      <c r="M19" s="285">
        <v>11386.778999999999</v>
      </c>
      <c r="N19" s="285">
        <v>11431.668</v>
      </c>
      <c r="O19" s="285">
        <v>11527.902</v>
      </c>
      <c r="P19" s="285">
        <v>11969.144</v>
      </c>
      <c r="Q19" s="285">
        <v>12121.492999999999</v>
      </c>
      <c r="R19" s="285">
        <v>13736.371999999999</v>
      </c>
      <c r="S19" s="285">
        <v>13480.26</v>
      </c>
      <c r="T19" s="285">
        <v>12900.326999999999</v>
      </c>
      <c r="U19" s="285">
        <v>12632.012999999999</v>
      </c>
      <c r="V19" s="285">
        <v>13070.975601</v>
      </c>
      <c r="W19" s="285">
        <v>13977.565278926037</v>
      </c>
      <c r="X19" s="285">
        <f>AD19</f>
        <v>13834.607505738835</v>
      </c>
      <c r="Y19" s="334"/>
      <c r="AA19" s="285">
        <v>14099.910192240037</v>
      </c>
      <c r="AB19" s="285">
        <v>12676.93415815668</v>
      </c>
      <c r="AC19" s="285">
        <v>12024.404800975715</v>
      </c>
      <c r="AD19" s="285">
        <v>13834.607505738835</v>
      </c>
      <c r="AE19" s="285">
        <v>16851.396302972797</v>
      </c>
      <c r="AF19" s="285">
        <v>16631.129731433884</v>
      </c>
      <c r="AG19" s="496"/>
      <c r="AH19" s="496"/>
    </row>
    <row r="20" spans="1:47" x14ac:dyDescent="0.25">
      <c r="B20" s="24"/>
      <c r="C20" s="59"/>
      <c r="D20" s="59"/>
      <c r="E20" s="59"/>
      <c r="F20" s="59"/>
      <c r="G20" s="248"/>
      <c r="H20" s="248"/>
      <c r="I20" s="248"/>
      <c r="J20" s="248"/>
      <c r="K20" s="248"/>
      <c r="L20" s="248"/>
      <c r="M20" s="248"/>
      <c r="N20" s="248"/>
      <c r="O20" s="248"/>
      <c r="P20" s="248"/>
      <c r="Q20" s="248"/>
      <c r="R20" s="248"/>
      <c r="S20" s="248"/>
      <c r="T20" s="248"/>
      <c r="U20" s="248"/>
      <c r="V20" s="248"/>
      <c r="W20" s="60"/>
      <c r="X20" s="60"/>
      <c r="Y20" s="60"/>
      <c r="AA20" s="248"/>
      <c r="AB20" s="248"/>
      <c r="AC20" s="69"/>
      <c r="AD20" s="69"/>
      <c r="AE20" s="248"/>
      <c r="AF20" s="248"/>
      <c r="AG20" s="69"/>
      <c r="AH20" s="69"/>
    </row>
    <row r="21" spans="1:47" x14ac:dyDescent="0.25">
      <c r="B21" s="166" t="s">
        <v>371</v>
      </c>
      <c r="C21" s="61">
        <v>2001</v>
      </c>
      <c r="D21" s="61">
        <v>2002</v>
      </c>
      <c r="E21" s="61">
        <v>2003</v>
      </c>
      <c r="F21" s="61">
        <v>2004</v>
      </c>
      <c r="G21" s="240">
        <v>2005</v>
      </c>
      <c r="H21" s="240">
        <v>2006</v>
      </c>
      <c r="I21" s="240">
        <v>2007</v>
      </c>
      <c r="J21" s="240">
        <v>2008</v>
      </c>
      <c r="K21" s="240">
        <v>2009</v>
      </c>
      <c r="L21" s="240">
        <v>2010</v>
      </c>
      <c r="M21" s="240">
        <v>2011</v>
      </c>
      <c r="N21" s="240">
        <v>2012</v>
      </c>
      <c r="O21" s="240">
        <v>2013</v>
      </c>
      <c r="P21" s="240">
        <v>2014</v>
      </c>
      <c r="Q21" s="240">
        <v>2015</v>
      </c>
      <c r="R21" s="240">
        <v>2016</v>
      </c>
      <c r="S21" s="240">
        <v>2017</v>
      </c>
      <c r="T21" s="240">
        <v>2018</v>
      </c>
      <c r="U21" s="240">
        <v>2019</v>
      </c>
      <c r="V21" s="240">
        <v>2020</v>
      </c>
      <c r="W21" s="240">
        <v>2021</v>
      </c>
      <c r="X21" s="241">
        <v>2022</v>
      </c>
      <c r="Y21" s="242">
        <v>2023</v>
      </c>
      <c r="AA21" s="243" t="s">
        <v>283</v>
      </c>
      <c r="AB21" s="243" t="s">
        <v>284</v>
      </c>
      <c r="AC21" s="243" t="s">
        <v>285</v>
      </c>
      <c r="AD21" s="243">
        <v>2022</v>
      </c>
      <c r="AE21" s="244" t="s">
        <v>313</v>
      </c>
      <c r="AF21" s="244" t="s">
        <v>314</v>
      </c>
      <c r="AG21" s="244" t="s">
        <v>315</v>
      </c>
      <c r="AH21" s="244">
        <v>2023</v>
      </c>
    </row>
    <row r="22" spans="1:47" x14ac:dyDescent="0.25">
      <c r="B22" s="15" t="s">
        <v>372</v>
      </c>
      <c r="C22" s="25" t="str">
        <f>IFERROR(C23+C24,"-")</f>
        <v>-</v>
      </c>
      <c r="D22" s="25" t="str">
        <f>IFERROR(D23+D24,"-")</f>
        <v>-</v>
      </c>
      <c r="E22" s="25" t="str">
        <f>IFERROR(E23+E24,"-")</f>
        <v>-</v>
      </c>
      <c r="F22" s="25" t="str">
        <f t="shared" ref="F22:P22" si="2">IFERROR(F23+F24,"-")</f>
        <v>-</v>
      </c>
      <c r="G22" s="266">
        <f t="shared" si="2"/>
        <v>10584.300207</v>
      </c>
      <c r="H22" s="266">
        <f t="shared" si="2"/>
        <v>10153.049999999999</v>
      </c>
      <c r="I22" s="266">
        <f t="shared" si="2"/>
        <v>12605.992259999999</v>
      </c>
      <c r="J22" s="266">
        <f t="shared" si="2"/>
        <v>14686.325000000001</v>
      </c>
      <c r="K22" s="266">
        <f t="shared" si="2"/>
        <v>16280.98</v>
      </c>
      <c r="L22" s="266">
        <f t="shared" si="2"/>
        <v>17891.646000000001</v>
      </c>
      <c r="M22" s="266">
        <f t="shared" si="2"/>
        <v>18785.109</v>
      </c>
      <c r="N22" s="266">
        <f t="shared" si="2"/>
        <v>20523.227999999999</v>
      </c>
      <c r="O22" s="266">
        <f t="shared" si="2"/>
        <v>19758.809000000001</v>
      </c>
      <c r="P22" s="266">
        <f t="shared" si="2"/>
        <v>20298.183000000001</v>
      </c>
      <c r="Q22" s="266">
        <f>IFERROR(Q23+Q24,"-")</f>
        <v>19270.54</v>
      </c>
      <c r="R22" s="266">
        <v>18026.675999999999</v>
      </c>
      <c r="S22" s="266">
        <v>16917.764999999999</v>
      </c>
      <c r="T22" s="266">
        <v>16084.898999999999</v>
      </c>
      <c r="U22" s="266">
        <v>16571.469000000001</v>
      </c>
      <c r="V22" s="266">
        <v>16286.763396119997</v>
      </c>
      <c r="W22" s="266">
        <v>16817.935141414997</v>
      </c>
      <c r="X22" s="266">
        <f t="shared" ref="X22:X32" si="3">AD22</f>
        <v>20022.473545859331</v>
      </c>
      <c r="Y22" s="266"/>
      <c r="AA22" s="266">
        <v>18858.389526955831</v>
      </c>
      <c r="AB22" s="266">
        <v>19199.579944924928</v>
      </c>
      <c r="AC22" s="266">
        <v>20743.358514537875</v>
      </c>
      <c r="AD22" s="266">
        <v>20022.473545859331</v>
      </c>
      <c r="AE22" s="266">
        <v>19153.3541668826</v>
      </c>
      <c r="AF22" s="266">
        <v>20365.321218979425</v>
      </c>
    </row>
    <row r="23" spans="1:47" x14ac:dyDescent="0.25">
      <c r="B23" s="17" t="s">
        <v>373</v>
      </c>
      <c r="C23" s="103" t="s">
        <v>23</v>
      </c>
      <c r="D23" s="103" t="s">
        <v>23</v>
      </c>
      <c r="E23" s="103" t="s">
        <v>23</v>
      </c>
      <c r="F23" s="103" t="s">
        <v>23</v>
      </c>
      <c r="G23" s="286">
        <v>8600.7207670000007</v>
      </c>
      <c r="H23" s="286">
        <v>8624.6949999999997</v>
      </c>
      <c r="I23" s="286">
        <v>10659.3699</v>
      </c>
      <c r="J23" s="286">
        <v>10874.311</v>
      </c>
      <c r="K23" s="286">
        <v>13486.499</v>
      </c>
      <c r="L23" s="286">
        <v>14887.195</v>
      </c>
      <c r="M23" s="286">
        <v>15786.411</v>
      </c>
      <c r="N23" s="286">
        <v>16715.724999999999</v>
      </c>
      <c r="O23" s="286">
        <v>15600.723</v>
      </c>
      <c r="P23" s="286">
        <v>16400.827000000001</v>
      </c>
      <c r="Q23" s="286">
        <v>15653.876</v>
      </c>
      <c r="R23" s="286">
        <v>15550.272999999999</v>
      </c>
      <c r="S23" s="266">
        <v>15469.636</v>
      </c>
      <c r="T23" s="286">
        <v>13462.39</v>
      </c>
      <c r="U23" s="286">
        <v>13124.615</v>
      </c>
      <c r="V23" s="286">
        <v>14023.940408667995</v>
      </c>
      <c r="W23" s="286">
        <v>15299.587551628996</v>
      </c>
      <c r="X23" s="266">
        <f t="shared" si="3"/>
        <v>15782.604305561636</v>
      </c>
      <c r="Y23" s="266"/>
      <c r="AA23" s="286">
        <v>17412.181303157085</v>
      </c>
      <c r="AB23" s="286">
        <v>17492.295464085808</v>
      </c>
      <c r="AC23" s="286">
        <v>17284.03869976104</v>
      </c>
      <c r="AD23" s="286">
        <v>15782.604305561636</v>
      </c>
      <c r="AE23" s="286">
        <v>15364.645465388059</v>
      </c>
      <c r="AF23" s="286">
        <v>16495.911705958009</v>
      </c>
    </row>
    <row r="24" spans="1:47" x14ac:dyDescent="0.25">
      <c r="B24" s="17" t="s">
        <v>374</v>
      </c>
      <c r="C24" s="103" t="s">
        <v>23</v>
      </c>
      <c r="D24" s="103" t="s">
        <v>23</v>
      </c>
      <c r="E24" s="103" t="s">
        <v>23</v>
      </c>
      <c r="F24" s="103" t="s">
        <v>23</v>
      </c>
      <c r="G24" s="286">
        <v>1983.57944</v>
      </c>
      <c r="H24" s="286">
        <v>1528.355</v>
      </c>
      <c r="I24" s="286">
        <v>1946.6223600000001</v>
      </c>
      <c r="J24" s="286">
        <v>3812.0140000000001</v>
      </c>
      <c r="K24" s="286">
        <v>2794.4810000000002</v>
      </c>
      <c r="L24" s="286">
        <v>3004.451</v>
      </c>
      <c r="M24" s="286">
        <v>2998.6979999999999</v>
      </c>
      <c r="N24" s="286">
        <v>3807.5030000000002</v>
      </c>
      <c r="O24" s="286">
        <v>4158.0860000000002</v>
      </c>
      <c r="P24" s="286">
        <v>3897.3560000000002</v>
      </c>
      <c r="Q24" s="286">
        <v>3616.6640000000002</v>
      </c>
      <c r="R24" s="286">
        <v>2476.4029999999998</v>
      </c>
      <c r="S24" s="286">
        <v>1448.1289999999999</v>
      </c>
      <c r="T24" s="286">
        <v>2622.509</v>
      </c>
      <c r="U24" s="286">
        <v>3446.8539999999998</v>
      </c>
      <c r="V24" s="286">
        <v>2262.8229874520011</v>
      </c>
      <c r="W24" s="286">
        <v>1518.347589786001</v>
      </c>
      <c r="X24" s="266">
        <f t="shared" si="3"/>
        <v>4239.8692402976958</v>
      </c>
      <c r="Y24" s="266"/>
      <c r="AA24" s="286">
        <v>1446.2082237987465</v>
      </c>
      <c r="AB24" s="286">
        <v>1707.2844808391212</v>
      </c>
      <c r="AC24" s="286">
        <v>3459.3198147768348</v>
      </c>
      <c r="AD24" s="286">
        <v>4239.8692402976958</v>
      </c>
      <c r="AE24" s="286">
        <v>3788.7087014945391</v>
      </c>
      <c r="AF24" s="286">
        <v>3869.4095130214168</v>
      </c>
    </row>
    <row r="25" spans="1:47" x14ac:dyDescent="0.25">
      <c r="B25" s="15" t="s">
        <v>375</v>
      </c>
      <c r="C25" s="104" t="s">
        <v>23</v>
      </c>
      <c r="D25" s="104" t="s">
        <v>23</v>
      </c>
      <c r="E25" s="104" t="s">
        <v>23</v>
      </c>
      <c r="F25" s="104" t="s">
        <v>23</v>
      </c>
      <c r="G25" s="284" t="s">
        <v>23</v>
      </c>
      <c r="H25" s="284" t="s">
        <v>23</v>
      </c>
      <c r="I25" s="284" t="s">
        <v>23</v>
      </c>
      <c r="J25" s="284" t="s">
        <v>23</v>
      </c>
      <c r="K25" s="284" t="s">
        <v>23</v>
      </c>
      <c r="L25" s="284" t="s">
        <v>23</v>
      </c>
      <c r="M25" s="266">
        <v>1823.157802950175</v>
      </c>
      <c r="N25" s="266">
        <v>1933.425279726767</v>
      </c>
      <c r="O25" s="266">
        <v>1934.535057556641</v>
      </c>
      <c r="P25" s="266">
        <v>1880.272739681084</v>
      </c>
      <c r="Q25" s="266">
        <v>1823.4935823627636</v>
      </c>
      <c r="R25" s="266">
        <v>1726.8449534430399</v>
      </c>
      <c r="S25" s="286">
        <v>1522.2522320760522</v>
      </c>
      <c r="T25" s="266">
        <v>1407.3019999999999</v>
      </c>
      <c r="U25" s="266">
        <v>1311.6689999999999</v>
      </c>
      <c r="V25" s="266">
        <v>1342.3034143379996</v>
      </c>
      <c r="W25" s="266">
        <v>1119.7999979480001</v>
      </c>
      <c r="X25" s="266">
        <f t="shared" si="3"/>
        <v>771.06640853061401</v>
      </c>
      <c r="Y25" s="266"/>
      <c r="AA25" s="266">
        <v>1105.718901364866</v>
      </c>
      <c r="AB25" s="266">
        <v>950.55736190349</v>
      </c>
      <c r="AC25" s="266">
        <v>844.70530034722367</v>
      </c>
      <c r="AD25" s="266">
        <v>771.06640853061401</v>
      </c>
      <c r="AE25" s="266">
        <v>751.73485800130902</v>
      </c>
      <c r="AF25" s="266">
        <v>752.81757576672408</v>
      </c>
    </row>
    <row r="26" spans="1:47" x14ac:dyDescent="0.25">
      <c r="B26" s="15" t="s">
        <v>376</v>
      </c>
      <c r="C26" s="104" t="s">
        <v>23</v>
      </c>
      <c r="D26" s="104" t="s">
        <v>23</v>
      </c>
      <c r="E26" s="104" t="s">
        <v>23</v>
      </c>
      <c r="F26" s="104" t="s">
        <v>23</v>
      </c>
      <c r="G26" s="284" t="s">
        <v>23</v>
      </c>
      <c r="H26" s="284" t="s">
        <v>23</v>
      </c>
      <c r="I26" s="284" t="s">
        <v>23</v>
      </c>
      <c r="J26" s="284" t="s">
        <v>23</v>
      </c>
      <c r="K26" s="284" t="s">
        <v>23</v>
      </c>
      <c r="L26" s="284" t="s">
        <v>23</v>
      </c>
      <c r="M26" s="266">
        <v>1783.8612410052601</v>
      </c>
      <c r="N26" s="266">
        <v>1679.7532220403198</v>
      </c>
      <c r="O26" s="266">
        <v>1508.4952814734002</v>
      </c>
      <c r="P26" s="266">
        <v>1801.9629226835002</v>
      </c>
      <c r="Q26" s="266">
        <v>1164.7735773681009</v>
      </c>
      <c r="R26" s="266">
        <v>1520.2254885533271</v>
      </c>
      <c r="S26" s="266">
        <v>1249.1096941623409</v>
      </c>
      <c r="T26" s="266">
        <v>1269.2489999999998</v>
      </c>
      <c r="U26" s="266">
        <v>1286.9289884971899</v>
      </c>
      <c r="V26" s="266">
        <v>1134.4478748729994</v>
      </c>
      <c r="W26" s="266">
        <v>1528.1685471390001</v>
      </c>
      <c r="X26" s="266">
        <f t="shared" si="3"/>
        <v>1413.7996134608481</v>
      </c>
      <c r="Y26" s="266"/>
      <c r="AA26" s="266">
        <v>1508.3556212142985</v>
      </c>
      <c r="AB26" s="266">
        <v>1523.4577516999798</v>
      </c>
      <c r="AC26" s="266">
        <v>1600.27490268713</v>
      </c>
      <c r="AD26" s="266">
        <v>1413.7996134608481</v>
      </c>
      <c r="AE26" s="266">
        <v>1328.6110632156372</v>
      </c>
      <c r="AF26" s="266">
        <v>1313.420782703362</v>
      </c>
    </row>
    <row r="27" spans="1:47" x14ac:dyDescent="0.25">
      <c r="B27" s="14" t="s">
        <v>92</v>
      </c>
      <c r="C27" s="104" t="s">
        <v>23</v>
      </c>
      <c r="D27" s="104" t="s">
        <v>23</v>
      </c>
      <c r="E27" s="104" t="s">
        <v>23</v>
      </c>
      <c r="F27" s="104" t="s">
        <v>23</v>
      </c>
      <c r="G27" s="266">
        <v>2112.4942120000005</v>
      </c>
      <c r="H27" s="266">
        <v>2159.0329999999999</v>
      </c>
      <c r="I27" s="266">
        <v>376.04076000000003</v>
      </c>
      <c r="J27" s="266">
        <v>323.71899999999999</v>
      </c>
      <c r="K27" s="266">
        <v>342.755</v>
      </c>
      <c r="L27" s="266">
        <v>431.19400000000002</v>
      </c>
      <c r="M27" s="266">
        <v>415.149</v>
      </c>
      <c r="N27" s="266">
        <v>382.86599999999999</v>
      </c>
      <c r="O27" s="266">
        <v>381.67</v>
      </c>
      <c r="P27" s="266">
        <v>485.53899999999999</v>
      </c>
      <c r="Q27" s="266">
        <v>506.072</v>
      </c>
      <c r="R27" s="266">
        <v>671.49199999999996</v>
      </c>
      <c r="S27" s="266">
        <v>752.82899999999995</v>
      </c>
      <c r="T27" s="266">
        <v>1018.4449999999999</v>
      </c>
      <c r="U27" s="266">
        <v>1052.5170000000001</v>
      </c>
      <c r="V27" s="266">
        <v>1254.2591110000001</v>
      </c>
      <c r="W27" s="266">
        <v>1086.907587619</v>
      </c>
      <c r="X27" s="266">
        <f t="shared" si="3"/>
        <v>973.34397805852939</v>
      </c>
      <c r="Y27" s="266"/>
      <c r="AA27" s="266">
        <v>1110.9557371421135</v>
      </c>
      <c r="AB27" s="266">
        <v>1108.4526662170874</v>
      </c>
      <c r="AC27" s="266">
        <v>1070.4690860601374</v>
      </c>
      <c r="AD27" s="266">
        <v>973.34397805852939</v>
      </c>
      <c r="AE27" s="266">
        <v>986.91296565800189</v>
      </c>
      <c r="AF27" s="266">
        <v>1006.2701895460948</v>
      </c>
    </row>
    <row r="28" spans="1:47" x14ac:dyDescent="0.25">
      <c r="B28" s="3" t="s">
        <v>377</v>
      </c>
      <c r="C28" s="104" t="s">
        <v>23</v>
      </c>
      <c r="D28" s="104" t="s">
        <v>23</v>
      </c>
      <c r="E28" s="104" t="s">
        <v>23</v>
      </c>
      <c r="F28" s="104" t="s">
        <v>23</v>
      </c>
      <c r="G28" s="266">
        <v>369.72161399999999</v>
      </c>
      <c r="H28" s="266">
        <v>557.26900000000001</v>
      </c>
      <c r="I28" s="266">
        <v>688.11643000000004</v>
      </c>
      <c r="J28" s="266">
        <v>655.947</v>
      </c>
      <c r="K28" s="266">
        <v>758.89300000000003</v>
      </c>
      <c r="L28" s="266">
        <v>856.072</v>
      </c>
      <c r="M28" s="266">
        <v>1500.808</v>
      </c>
      <c r="N28" s="266">
        <v>1319.7919999999999</v>
      </c>
      <c r="O28" s="266">
        <v>1333.172</v>
      </c>
      <c r="P28" s="266">
        <v>1220.5650000000001</v>
      </c>
      <c r="Q28" s="266">
        <v>1312.3630000000001</v>
      </c>
      <c r="R28" s="266">
        <v>1675.665</v>
      </c>
      <c r="S28" s="266">
        <v>1029.9880000000001</v>
      </c>
      <c r="T28" s="266">
        <v>1238.4270000000001</v>
      </c>
      <c r="U28" s="266">
        <v>1120.5519999999999</v>
      </c>
      <c r="V28" s="266">
        <v>1392.6188079999999</v>
      </c>
      <c r="W28" s="266">
        <v>1696.1257241559997</v>
      </c>
      <c r="X28" s="266">
        <f t="shared" si="3"/>
        <v>2424.945590994374</v>
      </c>
      <c r="Y28" s="266"/>
      <c r="AA28" s="266">
        <v>2228.7737103833338</v>
      </c>
      <c r="AB28" s="266">
        <v>2032.9265452968207</v>
      </c>
      <c r="AC28" s="266">
        <v>2179.5949179070976</v>
      </c>
      <c r="AD28" s="266">
        <v>2424.945590994374</v>
      </c>
      <c r="AE28" s="266">
        <v>2817.3726306100739</v>
      </c>
      <c r="AF28" s="266">
        <v>2820.4213792011633</v>
      </c>
    </row>
    <row r="29" spans="1:47" x14ac:dyDescent="0.25">
      <c r="B29" s="18" t="s">
        <v>378</v>
      </c>
      <c r="C29" s="104" t="s">
        <v>23</v>
      </c>
      <c r="D29" s="104" t="s">
        <v>23</v>
      </c>
      <c r="E29" s="104" t="s">
        <v>23</v>
      </c>
      <c r="F29" s="104" t="s">
        <v>23</v>
      </c>
      <c r="G29" s="284" t="s">
        <v>23</v>
      </c>
      <c r="H29" s="284" t="s">
        <v>23</v>
      </c>
      <c r="I29" s="284" t="s">
        <v>23</v>
      </c>
      <c r="J29" s="284" t="s">
        <v>23</v>
      </c>
      <c r="K29" s="284" t="s">
        <v>23</v>
      </c>
      <c r="L29" s="284" t="s">
        <v>23</v>
      </c>
      <c r="M29" s="287" t="s">
        <v>23</v>
      </c>
      <c r="N29" s="287" t="s">
        <v>23</v>
      </c>
      <c r="O29" s="287" t="s">
        <v>23</v>
      </c>
      <c r="P29" s="287" t="s">
        <v>23</v>
      </c>
      <c r="Q29" s="266">
        <v>791.44378602739903</v>
      </c>
      <c r="R29" s="266">
        <v>819.19896940127273</v>
      </c>
      <c r="S29" s="266">
        <v>914.61182589935879</v>
      </c>
      <c r="T29" s="266">
        <v>962</v>
      </c>
      <c r="U29" s="266">
        <v>1002.85501150281</v>
      </c>
      <c r="V29" s="266">
        <v>799.09438465599987</v>
      </c>
      <c r="W29" s="266">
        <v>731.57260185200005</v>
      </c>
      <c r="X29" s="266">
        <f t="shared" si="3"/>
        <v>798.36288313852606</v>
      </c>
      <c r="Y29" s="266"/>
      <c r="AA29" s="266">
        <v>743.2102254127559</v>
      </c>
      <c r="AB29" s="266">
        <v>815.50849620745601</v>
      </c>
      <c r="AC29" s="266">
        <v>866.36385521599982</v>
      </c>
      <c r="AD29" s="266">
        <v>798.36288313852606</v>
      </c>
      <c r="AE29" s="266">
        <v>779.51939808046086</v>
      </c>
      <c r="AF29" s="266">
        <v>771.8353273686231</v>
      </c>
    </row>
    <row r="30" spans="1:47" x14ac:dyDescent="0.25">
      <c r="B30" s="15" t="s">
        <v>379</v>
      </c>
      <c r="C30" s="104" t="s">
        <v>23</v>
      </c>
      <c r="D30" s="104" t="s">
        <v>23</v>
      </c>
      <c r="E30" s="104" t="s">
        <v>23</v>
      </c>
      <c r="F30" s="104" t="s">
        <v>23</v>
      </c>
      <c r="G30" s="266">
        <v>4855.2935734592511</v>
      </c>
      <c r="H30" s="266">
        <v>6064.6560000000009</v>
      </c>
      <c r="I30" s="266">
        <v>10950.571110000001</v>
      </c>
      <c r="J30" s="266">
        <v>11496.194</v>
      </c>
      <c r="K30" s="266">
        <v>12900.241</v>
      </c>
      <c r="L30" s="266">
        <v>10524.982</v>
      </c>
      <c r="M30" s="266">
        <v>5572.7650000000003</v>
      </c>
      <c r="N30" s="266">
        <v>5357.1120000000001</v>
      </c>
      <c r="O30" s="266">
        <v>5620.9539999999997</v>
      </c>
      <c r="P30" s="266">
        <v>5217.3500000000004</v>
      </c>
      <c r="Q30" s="266">
        <v>5546.7879999999996</v>
      </c>
      <c r="R30" s="266">
        <v>5907.2709999999997</v>
      </c>
      <c r="S30" s="266">
        <v>6208.232</v>
      </c>
      <c r="T30" s="266">
        <v>6746.3109999999997</v>
      </c>
      <c r="U30" s="266">
        <v>7383.6419999999998</v>
      </c>
      <c r="V30" s="266">
        <v>7990.9552249999997</v>
      </c>
      <c r="W30" s="266">
        <v>14036.077377470005</v>
      </c>
      <c r="X30" s="266">
        <f t="shared" si="3"/>
        <v>18577.811175636714</v>
      </c>
      <c r="Y30" s="266"/>
      <c r="AA30" s="266">
        <v>17775.109316133909</v>
      </c>
      <c r="AB30" s="266">
        <v>18377.243575217388</v>
      </c>
      <c r="AC30" s="266">
        <v>22632.623437969622</v>
      </c>
      <c r="AD30" s="266">
        <v>18577.811175636714</v>
      </c>
      <c r="AE30" s="266">
        <v>15496.86846900508</v>
      </c>
      <c r="AF30" s="266">
        <v>14338.949478917391</v>
      </c>
    </row>
    <row r="31" spans="1:47" s="56" customFormat="1" x14ac:dyDescent="0.25">
      <c r="A31"/>
      <c r="B31" s="17" t="s">
        <v>380</v>
      </c>
      <c r="C31" s="103" t="s">
        <v>23</v>
      </c>
      <c r="D31" s="103" t="s">
        <v>23</v>
      </c>
      <c r="E31" s="103" t="s">
        <v>23</v>
      </c>
      <c r="F31" s="103" t="s">
        <v>23</v>
      </c>
      <c r="G31" s="287" t="s">
        <v>23</v>
      </c>
      <c r="H31" s="287" t="s">
        <v>23</v>
      </c>
      <c r="I31" s="287" t="s">
        <v>23</v>
      </c>
      <c r="J31" s="287" t="s">
        <v>23</v>
      </c>
      <c r="K31" s="287" t="s">
        <v>23</v>
      </c>
      <c r="L31" s="287" t="s">
        <v>23</v>
      </c>
      <c r="M31" s="287" t="s">
        <v>23</v>
      </c>
      <c r="N31" s="287" t="s">
        <v>23</v>
      </c>
      <c r="O31" s="287" t="s">
        <v>23</v>
      </c>
      <c r="P31" s="287" t="s">
        <v>23</v>
      </c>
      <c r="Q31" s="287" t="s">
        <v>23</v>
      </c>
      <c r="R31" s="286" t="s">
        <v>23</v>
      </c>
      <c r="S31" s="287" t="s">
        <v>23</v>
      </c>
      <c r="T31" s="287" t="s">
        <v>23</v>
      </c>
      <c r="U31" s="288" t="s">
        <v>23</v>
      </c>
      <c r="V31" s="288">
        <v>1055.6775510909999</v>
      </c>
      <c r="W31" s="286">
        <v>1049.4481511840002</v>
      </c>
      <c r="X31" s="286">
        <f t="shared" si="3"/>
        <v>1387.7924409182303</v>
      </c>
      <c r="Y31" s="286"/>
      <c r="Z31" s="289"/>
      <c r="AA31" s="286">
        <v>1152.1748824081983</v>
      </c>
      <c r="AB31" s="286">
        <v>1209.5188813677057</v>
      </c>
      <c r="AC31" s="286">
        <v>1397.5944174601493</v>
      </c>
      <c r="AD31" s="286">
        <v>1387.7924409182303</v>
      </c>
      <c r="AE31" s="286">
        <v>1373.5698368327542</v>
      </c>
      <c r="AF31" s="286">
        <v>1357.9660853476248</v>
      </c>
      <c r="AG31" s="497"/>
      <c r="AH31" s="497"/>
      <c r="AI31" s="260"/>
      <c r="AJ31" s="260"/>
      <c r="AK31" s="260"/>
      <c r="AL31" s="260"/>
      <c r="AM31" s="260"/>
      <c r="AN31" s="260"/>
      <c r="AO31" s="260"/>
      <c r="AP31" s="260"/>
      <c r="AQ31" s="260"/>
      <c r="AR31" s="260"/>
      <c r="AS31" s="260"/>
      <c r="AT31" s="260"/>
      <c r="AU31" s="260"/>
    </row>
    <row r="32" spans="1:47" x14ac:dyDescent="0.25">
      <c r="B32" s="66" t="s">
        <v>45</v>
      </c>
      <c r="C32" s="140" t="s">
        <v>23</v>
      </c>
      <c r="D32" s="140" t="s">
        <v>23</v>
      </c>
      <c r="E32" s="140" t="s">
        <v>23</v>
      </c>
      <c r="F32" s="140" t="s">
        <v>23</v>
      </c>
      <c r="G32" s="285">
        <v>17921.80960645925</v>
      </c>
      <c r="H32" s="285">
        <v>18934.007999999998</v>
      </c>
      <c r="I32" s="285">
        <v>24620.720560000002</v>
      </c>
      <c r="J32" s="285">
        <v>27162.184999999998</v>
      </c>
      <c r="K32" s="285">
        <v>30282.868999999999</v>
      </c>
      <c r="L32" s="285">
        <v>29703.894</v>
      </c>
      <c r="M32" s="285">
        <v>29880.850043955437</v>
      </c>
      <c r="N32" s="285">
        <v>31196.176501767084</v>
      </c>
      <c r="O32" s="285">
        <v>30537.635339030036</v>
      </c>
      <c r="P32" s="285">
        <v>30903.872662364585</v>
      </c>
      <c r="Q32" s="285">
        <v>30415.473945758265</v>
      </c>
      <c r="R32" s="285">
        <v>30347.373411397639</v>
      </c>
      <c r="S32" s="285">
        <v>28594.787752137752</v>
      </c>
      <c r="T32" s="285">
        <v>28726.633000000002</v>
      </c>
      <c r="U32" s="285">
        <v>29729.632999999998</v>
      </c>
      <c r="V32" s="285">
        <v>30200.442214000002</v>
      </c>
      <c r="W32" s="285">
        <v>37016.586977599029</v>
      </c>
      <c r="X32" s="285">
        <f t="shared" si="3"/>
        <v>44981.803195678927</v>
      </c>
      <c r="Y32" s="334"/>
      <c r="AA32" s="285">
        <v>43330.513038607074</v>
      </c>
      <c r="AB32" s="285">
        <v>44007.726341467147</v>
      </c>
      <c r="AC32" s="285">
        <v>49937.390014725148</v>
      </c>
      <c r="AD32" s="285">
        <v>44981.803195678927</v>
      </c>
      <c r="AE32" s="285">
        <v>41314.373551453158</v>
      </c>
      <c r="AF32" s="285">
        <v>41369.035952482809</v>
      </c>
      <c r="AG32" s="496"/>
      <c r="AH32" s="496"/>
    </row>
    <row r="33" spans="2:47" x14ac:dyDescent="0.25">
      <c r="B33" s="24"/>
      <c r="C33" s="26"/>
      <c r="D33" s="26"/>
      <c r="E33" s="26"/>
      <c r="F33" s="26"/>
      <c r="G33" s="275"/>
      <c r="H33" s="275"/>
      <c r="I33" s="275"/>
      <c r="J33" s="275"/>
      <c r="K33" s="275"/>
      <c r="L33" s="275"/>
      <c r="M33" s="285"/>
      <c r="N33" s="285"/>
      <c r="O33" s="275"/>
      <c r="P33" s="275"/>
      <c r="Q33" s="275"/>
      <c r="R33" s="275"/>
      <c r="S33" s="275"/>
      <c r="T33" s="290"/>
      <c r="U33" s="290"/>
      <c r="V33" s="290"/>
      <c r="W33" s="70"/>
      <c r="AD33" s="70"/>
      <c r="AE33" s="70"/>
      <c r="AF33" s="70"/>
      <c r="AG33" s="496"/>
      <c r="AH33" s="496"/>
    </row>
    <row r="34" spans="2:47" x14ac:dyDescent="0.25">
      <c r="B34" s="66" t="s">
        <v>381</v>
      </c>
      <c r="C34" s="140" t="s">
        <v>23</v>
      </c>
      <c r="D34" s="140" t="s">
        <v>23</v>
      </c>
      <c r="E34" s="140" t="s">
        <v>23</v>
      </c>
      <c r="F34" s="140" t="s">
        <v>23</v>
      </c>
      <c r="G34" s="285">
        <v>24032.974931459248</v>
      </c>
      <c r="H34" s="285">
        <v>25407.112999999998</v>
      </c>
      <c r="I34" s="285">
        <v>31871.49267</v>
      </c>
      <c r="J34" s="285">
        <v>35709.093999999997</v>
      </c>
      <c r="K34" s="285">
        <v>40261.557000000001</v>
      </c>
      <c r="L34" s="285">
        <v>40488.853000000003</v>
      </c>
      <c r="M34" s="285">
        <v>41267.629043955436</v>
      </c>
      <c r="N34" s="285">
        <v>42627.844501767082</v>
      </c>
      <c r="O34" s="285">
        <v>42065.537339030037</v>
      </c>
      <c r="P34" s="285">
        <v>42873.016662364585</v>
      </c>
      <c r="Q34" s="285">
        <v>42536.966945758264</v>
      </c>
      <c r="R34" s="285">
        <v>44083.745411397642</v>
      </c>
      <c r="S34" s="285">
        <v>42075.047752137754</v>
      </c>
      <c r="T34" s="291">
        <v>41626.959999999999</v>
      </c>
      <c r="U34" s="291">
        <v>42361.645999999993</v>
      </c>
      <c r="V34" s="291">
        <v>43271.417815000001</v>
      </c>
      <c r="W34" s="291">
        <v>50994.152256525107</v>
      </c>
      <c r="X34" s="291">
        <f>AD34</f>
        <v>58816.410701417772</v>
      </c>
      <c r="Y34" s="492"/>
      <c r="AA34" s="291">
        <v>57430.423230847031</v>
      </c>
      <c r="AB34" s="291">
        <v>56684.660499623838</v>
      </c>
      <c r="AC34" s="291">
        <v>61961.794815700843</v>
      </c>
      <c r="AD34" s="291">
        <v>58816.410701417772</v>
      </c>
      <c r="AE34" s="291">
        <v>58165.769854425918</v>
      </c>
      <c r="AF34" s="291">
        <v>58000.16568391669</v>
      </c>
      <c r="AG34" s="496"/>
      <c r="AH34" s="496"/>
    </row>
    <row r="35" spans="2:47" x14ac:dyDescent="0.25">
      <c r="B35" s="24"/>
      <c r="C35" s="59"/>
      <c r="D35" s="59"/>
      <c r="E35" s="59"/>
      <c r="F35" s="59"/>
      <c r="G35" s="248"/>
      <c r="H35" s="248"/>
      <c r="I35" s="248"/>
      <c r="J35" s="248"/>
      <c r="K35" s="248"/>
      <c r="L35" s="248"/>
      <c r="M35" s="248"/>
      <c r="N35" s="248"/>
      <c r="O35" s="248"/>
      <c r="P35" s="248"/>
      <c r="Q35" s="248"/>
      <c r="R35" s="248"/>
      <c r="S35" s="248"/>
      <c r="T35" s="248"/>
      <c r="U35" s="248"/>
      <c r="V35" s="248"/>
      <c r="W35" s="60"/>
      <c r="X35" s="60"/>
      <c r="Y35" s="60"/>
      <c r="AA35" s="248"/>
      <c r="AB35" s="248"/>
      <c r="AC35" s="69"/>
      <c r="AD35" s="69"/>
      <c r="AE35" s="248"/>
      <c r="AF35" s="248"/>
      <c r="AG35" s="69"/>
      <c r="AH35" s="69"/>
    </row>
    <row r="36" spans="2:47" x14ac:dyDescent="0.25">
      <c r="B36" s="169" t="s">
        <v>257</v>
      </c>
      <c r="C36" s="61">
        <v>2001</v>
      </c>
      <c r="D36" s="61">
        <v>2002</v>
      </c>
      <c r="E36" s="61">
        <v>2003</v>
      </c>
      <c r="F36" s="61">
        <v>2004</v>
      </c>
      <c r="G36" s="240">
        <v>2005</v>
      </c>
      <c r="H36" s="240">
        <v>2006</v>
      </c>
      <c r="I36" s="240">
        <v>2007</v>
      </c>
      <c r="J36" s="240">
        <v>2008</v>
      </c>
      <c r="K36" s="240">
        <v>2009</v>
      </c>
      <c r="L36" s="240">
        <v>2010</v>
      </c>
      <c r="M36" s="240">
        <v>2011</v>
      </c>
      <c r="N36" s="240">
        <v>2012</v>
      </c>
      <c r="O36" s="240">
        <v>2013</v>
      </c>
      <c r="P36" s="240">
        <v>2014</v>
      </c>
      <c r="Q36" s="240">
        <v>2015</v>
      </c>
      <c r="R36" s="240">
        <v>2016</v>
      </c>
      <c r="S36" s="240">
        <v>2017</v>
      </c>
      <c r="T36" s="240">
        <v>2018</v>
      </c>
      <c r="U36" s="240">
        <v>2019</v>
      </c>
      <c r="V36" s="240">
        <v>2020</v>
      </c>
      <c r="W36" s="240">
        <v>2021</v>
      </c>
      <c r="X36" s="241">
        <v>2022</v>
      </c>
      <c r="Y36" s="242">
        <v>2023</v>
      </c>
      <c r="AA36" s="243" t="s">
        <v>283</v>
      </c>
      <c r="AB36" s="243" t="s">
        <v>284</v>
      </c>
      <c r="AC36" s="243" t="s">
        <v>285</v>
      </c>
      <c r="AD36" s="243">
        <v>2022</v>
      </c>
      <c r="AE36" s="244" t="s">
        <v>313</v>
      </c>
      <c r="AF36" s="244" t="s">
        <v>314</v>
      </c>
      <c r="AG36" s="244" t="s">
        <v>315</v>
      </c>
      <c r="AH36" s="244">
        <v>2023</v>
      </c>
    </row>
    <row r="37" spans="2:47" x14ac:dyDescent="0.25">
      <c r="B37" s="5" t="s">
        <v>382</v>
      </c>
      <c r="C37" s="26" t="str">
        <f t="shared" ref="C37:O37" si="4">C25</f>
        <v>-</v>
      </c>
      <c r="D37" s="26" t="str">
        <f t="shared" si="4"/>
        <v>-</v>
      </c>
      <c r="E37" s="26" t="str">
        <f t="shared" si="4"/>
        <v>-</v>
      </c>
      <c r="F37" s="26" t="str">
        <f t="shared" si="4"/>
        <v>-</v>
      </c>
      <c r="G37" s="275" t="str">
        <f t="shared" si="4"/>
        <v>-</v>
      </c>
      <c r="H37" s="275" t="str">
        <f t="shared" si="4"/>
        <v>-</v>
      </c>
      <c r="I37" s="275" t="str">
        <f t="shared" si="4"/>
        <v>-</v>
      </c>
      <c r="J37" s="275" t="str">
        <f t="shared" si="4"/>
        <v>-</v>
      </c>
      <c r="K37" s="275" t="str">
        <f t="shared" si="4"/>
        <v>-</v>
      </c>
      <c r="L37" s="275" t="str">
        <f t="shared" si="4"/>
        <v>-</v>
      </c>
      <c r="M37" s="275">
        <f t="shared" si="4"/>
        <v>1823.157802950175</v>
      </c>
      <c r="N37" s="275">
        <f t="shared" si="4"/>
        <v>1933.425279726767</v>
      </c>
      <c r="O37" s="275">
        <f t="shared" si="4"/>
        <v>1934.535057556641</v>
      </c>
      <c r="P37" s="275">
        <f>P25</f>
        <v>1880.272739681084</v>
      </c>
      <c r="Q37" s="275">
        <f>Q38+Q39</f>
        <v>1823</v>
      </c>
      <c r="R37" s="275">
        <f>R38+R39</f>
        <v>1727</v>
      </c>
      <c r="S37" s="275">
        <f>S38+S39</f>
        <v>1522</v>
      </c>
      <c r="T37" s="275">
        <v>1407.30153885963</v>
      </c>
      <c r="U37" s="275">
        <v>1311.6686975998568</v>
      </c>
      <c r="V37" s="275">
        <v>1342.3034143379996</v>
      </c>
      <c r="W37" s="275">
        <v>1119.7999979480001</v>
      </c>
      <c r="X37" s="275">
        <f>AD37</f>
        <v>771.06640853061401</v>
      </c>
      <c r="Y37" s="275"/>
      <c r="Z37" s="275"/>
      <c r="AA37" s="275">
        <v>1105.718901364866</v>
      </c>
      <c r="AB37" s="275">
        <v>950.55736190349</v>
      </c>
      <c r="AC37" s="275">
        <v>844.70530034722367</v>
      </c>
      <c r="AD37" s="275">
        <v>771.06640853061401</v>
      </c>
      <c r="AE37" s="275">
        <v>751.73485800130902</v>
      </c>
      <c r="AF37" s="275">
        <v>752.81757576672408</v>
      </c>
    </row>
    <row r="38" spans="2:47" x14ac:dyDescent="0.25">
      <c r="B38" s="19" t="s">
        <v>383</v>
      </c>
      <c r="C38" s="104" t="s">
        <v>23</v>
      </c>
      <c r="D38" s="104" t="s">
        <v>23</v>
      </c>
      <c r="E38" s="104" t="s">
        <v>23</v>
      </c>
      <c r="F38" s="104" t="s">
        <v>23</v>
      </c>
      <c r="G38" s="284" t="s">
        <v>23</v>
      </c>
      <c r="H38" s="284" t="s">
        <v>23</v>
      </c>
      <c r="I38" s="284" t="s">
        <v>23</v>
      </c>
      <c r="J38" s="284" t="s">
        <v>23</v>
      </c>
      <c r="K38" s="284" t="s">
        <v>23</v>
      </c>
      <c r="L38" s="284" t="s">
        <v>23</v>
      </c>
      <c r="M38" s="284" t="s">
        <v>23</v>
      </c>
      <c r="N38" s="284" t="s">
        <v>23</v>
      </c>
      <c r="O38" s="284" t="s">
        <v>23</v>
      </c>
      <c r="P38" s="284" t="s">
        <v>23</v>
      </c>
      <c r="Q38" s="266">
        <v>883</v>
      </c>
      <c r="R38" s="266">
        <v>815</v>
      </c>
      <c r="S38" s="266">
        <v>763</v>
      </c>
      <c r="T38" s="266">
        <v>759.37628209599393</v>
      </c>
      <c r="U38" s="266">
        <v>630.79007465089001</v>
      </c>
      <c r="V38" s="266">
        <v>629.60840012200003</v>
      </c>
      <c r="W38" s="266">
        <v>518.73377626399997</v>
      </c>
      <c r="X38" s="266">
        <f>AD38</f>
        <v>344.13571245563401</v>
      </c>
      <c r="Y38" s="266"/>
      <c r="Z38" s="275"/>
      <c r="AA38" s="266">
        <v>502.16625104064417</v>
      </c>
      <c r="AB38" s="266">
        <v>408.36677246725412</v>
      </c>
      <c r="AC38" s="266">
        <v>370.285375553221</v>
      </c>
      <c r="AD38" s="266">
        <v>344.13571245563401</v>
      </c>
      <c r="AE38" s="266">
        <v>326.954694324017</v>
      </c>
      <c r="AF38" s="266">
        <v>329.19467479697704</v>
      </c>
    </row>
    <row r="39" spans="2:47" x14ac:dyDescent="0.25">
      <c r="B39" s="19" t="s">
        <v>384</v>
      </c>
      <c r="C39" s="104" t="s">
        <v>23</v>
      </c>
      <c r="D39" s="104" t="s">
        <v>23</v>
      </c>
      <c r="E39" s="104" t="s">
        <v>23</v>
      </c>
      <c r="F39" s="104" t="s">
        <v>23</v>
      </c>
      <c r="G39" s="284" t="s">
        <v>23</v>
      </c>
      <c r="H39" s="284" t="s">
        <v>23</v>
      </c>
      <c r="I39" s="284" t="s">
        <v>23</v>
      </c>
      <c r="J39" s="284" t="s">
        <v>23</v>
      </c>
      <c r="K39" s="284" t="s">
        <v>23</v>
      </c>
      <c r="L39" s="284" t="s">
        <v>23</v>
      </c>
      <c r="M39" s="284" t="s">
        <v>23</v>
      </c>
      <c r="N39" s="284" t="s">
        <v>23</v>
      </c>
      <c r="O39" s="284" t="s">
        <v>23</v>
      </c>
      <c r="P39" s="284" t="s">
        <v>23</v>
      </c>
      <c r="Q39" s="266">
        <v>940</v>
      </c>
      <c r="R39" s="266">
        <v>912</v>
      </c>
      <c r="S39" s="266">
        <v>759</v>
      </c>
      <c r="T39" s="266">
        <v>647.92525676363596</v>
      </c>
      <c r="U39" s="266">
        <v>680.87862294896695</v>
      </c>
      <c r="V39" s="266">
        <v>712.69501421600012</v>
      </c>
      <c r="W39" s="266">
        <v>601.06622168400008</v>
      </c>
      <c r="X39" s="266">
        <f>AD39</f>
        <v>426.93069607498001</v>
      </c>
      <c r="Y39" s="266"/>
      <c r="Z39" s="275"/>
      <c r="AA39" s="266">
        <v>603.55265032422199</v>
      </c>
      <c r="AB39" s="266">
        <v>542</v>
      </c>
      <c r="AC39" s="266">
        <v>474.41992479400295</v>
      </c>
      <c r="AD39" s="266">
        <v>426.93069607498001</v>
      </c>
      <c r="AE39" s="266">
        <v>424.78016367729202</v>
      </c>
      <c r="AF39" s="266">
        <v>423.62290096974704</v>
      </c>
    </row>
    <row r="40" spans="2:47" x14ac:dyDescent="0.25">
      <c r="B40" s="5" t="s">
        <v>385</v>
      </c>
      <c r="C40" s="105" t="s">
        <v>23</v>
      </c>
      <c r="D40" s="105" t="s">
        <v>23</v>
      </c>
      <c r="E40" s="105" t="s">
        <v>23</v>
      </c>
      <c r="F40" s="105" t="s">
        <v>23</v>
      </c>
      <c r="G40" s="292" t="s">
        <v>23</v>
      </c>
      <c r="H40" s="292" t="s">
        <v>23</v>
      </c>
      <c r="I40" s="292" t="s">
        <v>23</v>
      </c>
      <c r="J40" s="292" t="s">
        <v>23</v>
      </c>
      <c r="K40" s="292" t="s">
        <v>23</v>
      </c>
      <c r="L40" s="292" t="s">
        <v>23</v>
      </c>
      <c r="M40" s="292" t="s">
        <v>23</v>
      </c>
      <c r="N40" s="292" t="s">
        <v>23</v>
      </c>
      <c r="O40" s="292" t="s">
        <v>23</v>
      </c>
      <c r="P40" s="292" t="s">
        <v>23</v>
      </c>
      <c r="Q40" s="292" t="s">
        <v>23</v>
      </c>
      <c r="R40" s="292" t="s">
        <v>23</v>
      </c>
      <c r="S40" s="292" t="s">
        <v>23</v>
      </c>
      <c r="T40" s="275">
        <v>-421.88252052417539</v>
      </c>
      <c r="U40" s="275">
        <v>-403.814680189895</v>
      </c>
      <c r="V40" s="275">
        <v>-319.26383837216895</v>
      </c>
      <c r="W40" s="275">
        <v>-319.26383837216895</v>
      </c>
      <c r="X40" s="275">
        <f>AD40</f>
        <v>-288.85762389557834</v>
      </c>
      <c r="Y40" s="275"/>
      <c r="Z40" s="275"/>
      <c r="AA40" s="275">
        <v>-316.15190129978225</v>
      </c>
      <c r="AB40" s="275">
        <v>-294.95216762861287</v>
      </c>
      <c r="AC40" s="275">
        <v>-288.85762389557834</v>
      </c>
      <c r="AD40" s="275">
        <v>-288.85762389557834</v>
      </c>
      <c r="AE40" s="275">
        <v>-199.49311537640102</v>
      </c>
      <c r="AF40" s="275">
        <v>-195.3005191850375</v>
      </c>
      <c r="AG40" s="496"/>
      <c r="AH40" s="496"/>
    </row>
    <row r="41" spans="2:47" x14ac:dyDescent="0.25">
      <c r="B41" s="66" t="s">
        <v>46</v>
      </c>
      <c r="C41" s="140" t="s">
        <v>23</v>
      </c>
      <c r="D41" s="140" t="s">
        <v>23</v>
      </c>
      <c r="E41" s="140" t="s">
        <v>23</v>
      </c>
      <c r="F41" s="140" t="s">
        <v>23</v>
      </c>
      <c r="G41" s="293" t="s">
        <v>23</v>
      </c>
      <c r="H41" s="293" t="s">
        <v>23</v>
      </c>
      <c r="I41" s="293" t="s">
        <v>23</v>
      </c>
      <c r="J41" s="293" t="s">
        <v>23</v>
      </c>
      <c r="K41" s="293" t="s">
        <v>23</v>
      </c>
      <c r="L41" s="293" t="s">
        <v>23</v>
      </c>
      <c r="M41" s="293" t="s">
        <v>23</v>
      </c>
      <c r="N41" s="293" t="s">
        <v>23</v>
      </c>
      <c r="O41" s="293" t="s">
        <v>23</v>
      </c>
      <c r="P41" s="293" t="s">
        <v>23</v>
      </c>
      <c r="Q41" s="293" t="s">
        <v>23</v>
      </c>
      <c r="R41" s="293" t="s">
        <v>23</v>
      </c>
      <c r="S41" s="293" t="s">
        <v>23</v>
      </c>
      <c r="T41" s="285">
        <v>985.41901833545467</v>
      </c>
      <c r="U41" s="285">
        <v>907.8540174099619</v>
      </c>
      <c r="V41" s="285">
        <v>1023.0395759658306</v>
      </c>
      <c r="W41" s="285">
        <v>800.53615957583065</v>
      </c>
      <c r="X41" s="285">
        <f>AD41</f>
        <v>482.20878463503567</v>
      </c>
      <c r="Y41" s="334"/>
      <c r="Z41" s="275"/>
      <c r="AA41" s="285">
        <v>789.56700006508379</v>
      </c>
      <c r="AB41" s="285">
        <v>655.60519427487714</v>
      </c>
      <c r="AC41" s="285">
        <v>555.84767645164538</v>
      </c>
      <c r="AD41" s="285">
        <v>482.20878463503567</v>
      </c>
      <c r="AE41" s="285">
        <v>552.24174262490806</v>
      </c>
      <c r="AF41" s="285">
        <v>557.51705658168657</v>
      </c>
      <c r="AG41" s="496"/>
      <c r="AH41" s="496"/>
    </row>
    <row r="42" spans="2:47" x14ac:dyDescent="0.25">
      <c r="B42" s="24"/>
      <c r="C42" s="59"/>
      <c r="D42" s="59"/>
      <c r="E42" s="59"/>
      <c r="F42" s="59"/>
      <c r="G42" s="248"/>
      <c r="H42" s="248"/>
      <c r="I42" s="248"/>
      <c r="J42" s="248"/>
      <c r="K42" s="248"/>
      <c r="L42" s="248"/>
      <c r="M42" s="248"/>
      <c r="N42" s="248"/>
      <c r="O42" s="248"/>
      <c r="P42" s="248"/>
      <c r="Q42" s="248"/>
      <c r="R42" s="248"/>
      <c r="S42" s="248"/>
      <c r="T42" s="248"/>
      <c r="U42" s="248"/>
      <c r="V42" s="294"/>
      <c r="W42" s="60"/>
      <c r="X42" s="60"/>
      <c r="Y42" s="60"/>
      <c r="AA42" s="248"/>
      <c r="AB42" s="248"/>
      <c r="AC42" s="69"/>
      <c r="AD42" s="69"/>
      <c r="AE42" s="248"/>
      <c r="AF42" s="248"/>
      <c r="AG42" s="69"/>
      <c r="AH42" s="69"/>
    </row>
    <row r="43" spans="2:47" x14ac:dyDescent="0.25">
      <c r="B43" s="166" t="s">
        <v>386</v>
      </c>
      <c r="C43" s="61">
        <v>2001</v>
      </c>
      <c r="D43" s="61">
        <v>2002</v>
      </c>
      <c r="E43" s="61">
        <v>2003</v>
      </c>
      <c r="F43" s="61">
        <v>2004</v>
      </c>
      <c r="G43" s="240">
        <v>2005</v>
      </c>
      <c r="H43" s="240">
        <v>2006</v>
      </c>
      <c r="I43" s="240">
        <v>2007</v>
      </c>
      <c r="J43" s="240">
        <v>2008</v>
      </c>
      <c r="K43" s="240">
        <v>2009</v>
      </c>
      <c r="L43" s="240">
        <v>2010</v>
      </c>
      <c r="M43" s="240">
        <v>2011</v>
      </c>
      <c r="N43" s="240">
        <v>2012</v>
      </c>
      <c r="O43" s="240">
        <v>2013</v>
      </c>
      <c r="P43" s="240">
        <v>2014</v>
      </c>
      <c r="Q43" s="240">
        <v>2015</v>
      </c>
      <c r="R43" s="240">
        <v>2016</v>
      </c>
      <c r="S43" s="240">
        <v>2017</v>
      </c>
      <c r="T43" s="240">
        <v>2018</v>
      </c>
      <c r="U43" s="240">
        <v>2019</v>
      </c>
      <c r="V43" s="240">
        <v>2020</v>
      </c>
      <c r="W43" s="240">
        <v>2021</v>
      </c>
      <c r="X43" s="241">
        <v>2022</v>
      </c>
      <c r="Y43" s="242">
        <v>2023</v>
      </c>
      <c r="AA43" s="243" t="s">
        <v>283</v>
      </c>
      <c r="AB43" s="243" t="s">
        <v>284</v>
      </c>
      <c r="AC43" s="243" t="s">
        <v>285</v>
      </c>
      <c r="AD43" s="243">
        <v>2022</v>
      </c>
      <c r="AE43" s="244" t="s">
        <v>313</v>
      </c>
      <c r="AF43" s="244" t="s">
        <v>314</v>
      </c>
      <c r="AG43" s="244" t="s">
        <v>315</v>
      </c>
      <c r="AH43" s="244">
        <v>2023</v>
      </c>
    </row>
    <row r="44" spans="2:47" x14ac:dyDescent="0.25">
      <c r="B44" s="5" t="s">
        <v>387</v>
      </c>
      <c r="C44" s="26" t="str">
        <f t="shared" ref="C44:P44" si="5">IFERROR(C45+C46,"-")</f>
        <v>-</v>
      </c>
      <c r="D44" s="26" t="str">
        <f t="shared" si="5"/>
        <v>-</v>
      </c>
      <c r="E44" s="26" t="str">
        <f t="shared" si="5"/>
        <v>-</v>
      </c>
      <c r="F44" s="26" t="str">
        <f t="shared" si="5"/>
        <v>-</v>
      </c>
      <c r="G44" s="275" t="str">
        <f t="shared" si="5"/>
        <v>-</v>
      </c>
      <c r="H44" s="275" t="str">
        <f t="shared" si="5"/>
        <v>-</v>
      </c>
      <c r="I44" s="275" t="str">
        <f t="shared" si="5"/>
        <v>-</v>
      </c>
      <c r="J44" s="275" t="str">
        <f t="shared" si="5"/>
        <v>-</v>
      </c>
      <c r="K44" s="275" t="str">
        <f t="shared" si="5"/>
        <v>-</v>
      </c>
      <c r="L44" s="275" t="str">
        <f t="shared" si="5"/>
        <v>-</v>
      </c>
      <c r="M44" s="275">
        <f t="shared" si="5"/>
        <v>1647.4830050345663</v>
      </c>
      <c r="N44" s="275">
        <f t="shared" si="5"/>
        <v>2710.0890489276271</v>
      </c>
      <c r="O44" s="275">
        <f t="shared" si="5"/>
        <v>2747.1076260981158</v>
      </c>
      <c r="P44" s="275">
        <f t="shared" si="5"/>
        <v>2504.0121928119938</v>
      </c>
      <c r="Q44" s="275">
        <f>IFERROR(Q45+Q46,"-")</f>
        <v>2476.854857304585</v>
      </c>
      <c r="R44" s="275">
        <v>951</v>
      </c>
      <c r="S44" s="275">
        <v>870</v>
      </c>
      <c r="T44" s="275">
        <v>287.400013248839</v>
      </c>
      <c r="U44" s="275">
        <v>369.86977576595979</v>
      </c>
      <c r="V44" s="275">
        <v>382</v>
      </c>
      <c r="W44" s="275">
        <v>-426.54127139247367</v>
      </c>
      <c r="X44" s="275">
        <f>+AD44</f>
        <v>-569.83951757448938</v>
      </c>
      <c r="Y44" s="275"/>
      <c r="AA44" s="275">
        <v>-1209.2515018557635</v>
      </c>
      <c r="AB44" s="275">
        <v>-1113.9854907280533</v>
      </c>
      <c r="AC44" s="275">
        <v>-757.22188116753728</v>
      </c>
      <c r="AD44" s="275">
        <v>-569.83951757448938</v>
      </c>
      <c r="AE44" s="275">
        <v>-119.68736973036143</v>
      </c>
      <c r="AF44" s="275">
        <v>747.15598907216554</v>
      </c>
    </row>
    <row r="45" spans="2:47" x14ac:dyDescent="0.25">
      <c r="B45" s="13" t="s">
        <v>143</v>
      </c>
      <c r="C45" s="104" t="s">
        <v>23</v>
      </c>
      <c r="D45" s="104" t="s">
        <v>23</v>
      </c>
      <c r="E45" s="104" t="s">
        <v>23</v>
      </c>
      <c r="F45" s="104" t="s">
        <v>23</v>
      </c>
      <c r="G45" s="284" t="s">
        <v>23</v>
      </c>
      <c r="H45" s="284" t="s">
        <v>23</v>
      </c>
      <c r="I45" s="284" t="s">
        <v>23</v>
      </c>
      <c r="J45" s="284" t="s">
        <v>23</v>
      </c>
      <c r="K45" s="284" t="s">
        <v>23</v>
      </c>
      <c r="L45" s="284" t="s">
        <v>23</v>
      </c>
      <c r="M45" s="266">
        <v>1643.2671848433333</v>
      </c>
      <c r="N45" s="266">
        <v>2620.9721447900006</v>
      </c>
      <c r="O45" s="266">
        <v>2686.1370897200004</v>
      </c>
      <c r="P45" s="266">
        <v>2317.2388527809285</v>
      </c>
      <c r="Q45" s="266">
        <v>2306.4241927782841</v>
      </c>
      <c r="R45" s="266">
        <f>744+253+68</f>
        <v>1065</v>
      </c>
      <c r="S45" s="266">
        <f>608+236</f>
        <v>844</v>
      </c>
      <c r="T45" s="266">
        <v>216.38723736</v>
      </c>
      <c r="U45" s="266">
        <v>366.10456792000014</v>
      </c>
      <c r="V45" s="266">
        <v>442.42860193999996</v>
      </c>
      <c r="W45" s="266">
        <v>-451.46474403999974</v>
      </c>
      <c r="X45" s="266">
        <f>+AD45</f>
        <v>-399.30906262999986</v>
      </c>
      <c r="Y45" s="266"/>
      <c r="AA45" s="266">
        <v>-1137.4255146799999</v>
      </c>
      <c r="AB45" s="266">
        <v>-983.81414826000025</v>
      </c>
      <c r="AC45" s="266">
        <v>-584.26727040000014</v>
      </c>
      <c r="AD45" s="266">
        <v>-399.30906262999986</v>
      </c>
      <c r="AE45" s="266">
        <v>61.629530460000396</v>
      </c>
      <c r="AF45" s="266">
        <v>926.6148328700001</v>
      </c>
    </row>
    <row r="46" spans="2:47" x14ac:dyDescent="0.25">
      <c r="B46" s="13" t="s">
        <v>258</v>
      </c>
      <c r="C46" s="104" t="s">
        <v>23</v>
      </c>
      <c r="D46" s="104" t="s">
        <v>23</v>
      </c>
      <c r="E46" s="104" t="s">
        <v>23</v>
      </c>
      <c r="F46" s="104" t="s">
        <v>23</v>
      </c>
      <c r="G46" s="284" t="s">
        <v>23</v>
      </c>
      <c r="H46" s="284" t="s">
        <v>23</v>
      </c>
      <c r="I46" s="284" t="s">
        <v>23</v>
      </c>
      <c r="J46" s="284" t="s">
        <v>23</v>
      </c>
      <c r="K46" s="284" t="s">
        <v>23</v>
      </c>
      <c r="L46" s="284" t="s">
        <v>23</v>
      </c>
      <c r="M46" s="266">
        <v>4.2158201912330817</v>
      </c>
      <c r="N46" s="266">
        <v>89.116904137626392</v>
      </c>
      <c r="O46" s="266">
        <v>60.970536378115227</v>
      </c>
      <c r="P46" s="266">
        <v>186.77334003106546</v>
      </c>
      <c r="Q46" s="266">
        <v>170.43066452630106</v>
      </c>
      <c r="R46" s="266">
        <f>-114</f>
        <v>-114</v>
      </c>
      <c r="S46" s="266">
        <v>26</v>
      </c>
      <c r="T46" s="266">
        <v>71.012775888838988</v>
      </c>
      <c r="U46" s="266">
        <v>3.765207845959671</v>
      </c>
      <c r="V46" s="266">
        <v>-60.654497715540899</v>
      </c>
      <c r="W46" s="266">
        <v>24.923472647526054</v>
      </c>
      <c r="X46" s="266">
        <f>+AD46</f>
        <v>-170.53045494448949</v>
      </c>
      <c r="Y46" s="266"/>
      <c r="AA46" s="266">
        <v>-71.825987175763657</v>
      </c>
      <c r="AB46" s="266">
        <v>-130.17134246805307</v>
      </c>
      <c r="AC46" s="266">
        <v>-172.95461076753708</v>
      </c>
      <c r="AD46" s="266">
        <v>-170.53045494448949</v>
      </c>
      <c r="AE46" s="266">
        <v>-181.31690019036182</v>
      </c>
      <c r="AF46" s="266">
        <v>-179.45884379783459</v>
      </c>
    </row>
    <row r="47" spans="2:47" x14ac:dyDescent="0.25">
      <c r="B47" s="5" t="s">
        <v>388</v>
      </c>
      <c r="C47" s="105" t="s">
        <v>23</v>
      </c>
      <c r="D47" s="105" t="s">
        <v>23</v>
      </c>
      <c r="E47" s="105" t="s">
        <v>23</v>
      </c>
      <c r="F47" s="105" t="s">
        <v>23</v>
      </c>
      <c r="G47" s="292" t="s">
        <v>23</v>
      </c>
      <c r="H47" s="292" t="s">
        <v>23</v>
      </c>
      <c r="I47" s="292" t="s">
        <v>23</v>
      </c>
      <c r="J47" s="292" t="s">
        <v>23</v>
      </c>
      <c r="K47" s="292" t="s">
        <v>23</v>
      </c>
      <c r="L47" s="292" t="s">
        <v>23</v>
      </c>
      <c r="M47" s="292" t="s">
        <v>23</v>
      </c>
      <c r="N47" s="292" t="s">
        <v>23</v>
      </c>
      <c r="O47" s="292" t="s">
        <v>23</v>
      </c>
      <c r="P47" s="292" t="s">
        <v>23</v>
      </c>
      <c r="Q47" s="292" t="s">
        <v>23</v>
      </c>
      <c r="R47" s="292" t="s">
        <v>23</v>
      </c>
      <c r="S47" s="275">
        <f>S48-S44</f>
        <v>-265</v>
      </c>
      <c r="T47" s="275">
        <v>-68.161979768399988</v>
      </c>
      <c r="U47" s="275">
        <v>-115.32293889480002</v>
      </c>
      <c r="V47" s="275">
        <v>-139.38381867375003</v>
      </c>
      <c r="W47" s="275">
        <v>142.21139437260004</v>
      </c>
      <c r="X47" s="275">
        <f>+AD47</f>
        <v>125.78235472845004</v>
      </c>
      <c r="Y47" s="275"/>
      <c r="AA47" s="275">
        <v>358.28903712420015</v>
      </c>
      <c r="AB47" s="275">
        <v>309.90145670190003</v>
      </c>
      <c r="AC47" s="275">
        <v>184.04419017600006</v>
      </c>
      <c r="AD47" s="275">
        <v>125.78235472845004</v>
      </c>
      <c r="AE47" s="275">
        <v>-19.413302094899979</v>
      </c>
      <c r="AF47" s="275">
        <v>-19.413302094899979</v>
      </c>
      <c r="AG47" s="496"/>
      <c r="AH47" s="496"/>
    </row>
    <row r="48" spans="2:47" s="6" customFormat="1" x14ac:dyDescent="0.25">
      <c r="B48" s="72" t="s">
        <v>47</v>
      </c>
      <c r="C48" s="140" t="s">
        <v>23</v>
      </c>
      <c r="D48" s="140" t="s">
        <v>23</v>
      </c>
      <c r="E48" s="140" t="s">
        <v>23</v>
      </c>
      <c r="F48" s="140" t="s">
        <v>23</v>
      </c>
      <c r="G48" s="293" t="s">
        <v>23</v>
      </c>
      <c r="H48" s="293" t="s">
        <v>23</v>
      </c>
      <c r="I48" s="293" t="s">
        <v>23</v>
      </c>
      <c r="J48" s="293" t="s">
        <v>23</v>
      </c>
      <c r="K48" s="293" t="s">
        <v>23</v>
      </c>
      <c r="L48" s="293" t="s">
        <v>23</v>
      </c>
      <c r="M48" s="293" t="s">
        <v>23</v>
      </c>
      <c r="N48" s="293" t="s">
        <v>23</v>
      </c>
      <c r="O48" s="293" t="s">
        <v>23</v>
      </c>
      <c r="P48" s="293" t="s">
        <v>23</v>
      </c>
      <c r="Q48" s="293" t="s">
        <v>23</v>
      </c>
      <c r="R48" s="293" t="s">
        <v>23</v>
      </c>
      <c r="S48" s="285">
        <v>605</v>
      </c>
      <c r="T48" s="285">
        <v>219.23803348043901</v>
      </c>
      <c r="U48" s="285">
        <v>254.54683687115977</v>
      </c>
      <c r="V48" s="285">
        <v>242</v>
      </c>
      <c r="W48" s="285">
        <v>-284.32987701987361</v>
      </c>
      <c r="X48" s="285">
        <f>+AD48</f>
        <v>-444.05716284603932</v>
      </c>
      <c r="Y48" s="334"/>
      <c r="Z48" s="264"/>
      <c r="AA48" s="285">
        <v>-850.96246473156339</v>
      </c>
      <c r="AB48" s="285">
        <v>-804.08403402615318</v>
      </c>
      <c r="AC48" s="285">
        <v>-573.17769099153725</v>
      </c>
      <c r="AD48" s="285">
        <v>-444.05716284603932</v>
      </c>
      <c r="AE48" s="285">
        <v>-139.1006718252614</v>
      </c>
      <c r="AF48" s="285">
        <v>727.74268697726552</v>
      </c>
      <c r="AG48" s="55"/>
      <c r="AH48" s="55"/>
      <c r="AI48" s="264"/>
      <c r="AJ48" s="264"/>
      <c r="AK48" s="264"/>
      <c r="AL48" s="264"/>
      <c r="AM48" s="264"/>
      <c r="AN48" s="264"/>
      <c r="AO48" s="264"/>
      <c r="AP48" s="264"/>
      <c r="AQ48" s="264"/>
      <c r="AR48" s="264"/>
      <c r="AS48" s="264"/>
      <c r="AT48" s="264"/>
      <c r="AU48" s="264"/>
    </row>
    <row r="49" spans="2:34" x14ac:dyDescent="0.25">
      <c r="C49" s="97"/>
      <c r="D49" s="97"/>
      <c r="E49" s="97"/>
      <c r="F49" s="97"/>
      <c r="G49" s="97"/>
      <c r="H49" s="97"/>
      <c r="I49" s="97"/>
      <c r="J49" s="97"/>
      <c r="K49" s="97"/>
      <c r="L49" s="97"/>
      <c r="M49" s="97"/>
      <c r="N49" s="97"/>
      <c r="O49" s="97"/>
      <c r="P49" s="97"/>
      <c r="Q49" s="97"/>
      <c r="R49" s="97"/>
      <c r="S49" s="266"/>
      <c r="T49" s="266"/>
      <c r="U49" s="266"/>
      <c r="V49" s="266"/>
      <c r="AC49" s="70"/>
      <c r="AD49" s="70"/>
    </row>
    <row r="50" spans="2:34" x14ac:dyDescent="0.25">
      <c r="C50" s="97"/>
      <c r="D50" s="97"/>
      <c r="E50" s="97"/>
      <c r="F50" s="97"/>
      <c r="G50" s="97"/>
      <c r="H50" s="97"/>
      <c r="I50" s="97"/>
      <c r="J50" s="97"/>
      <c r="K50" s="97"/>
      <c r="L50" s="97"/>
      <c r="M50" s="97"/>
      <c r="N50" s="97"/>
      <c r="O50" s="97"/>
      <c r="P50" s="97"/>
      <c r="Q50" s="97"/>
      <c r="R50" s="97"/>
      <c r="S50" s="97"/>
      <c r="T50" s="266"/>
      <c r="U50" s="266"/>
      <c r="AC50" s="70"/>
      <c r="AD50" s="70"/>
    </row>
    <row r="51" spans="2:34" x14ac:dyDescent="0.25">
      <c r="C51" s="7"/>
      <c r="D51" s="7"/>
      <c r="E51" s="7"/>
      <c r="F51" s="7"/>
      <c r="G51" s="249"/>
      <c r="H51" s="249"/>
      <c r="I51" s="249"/>
      <c r="J51" s="249"/>
      <c r="K51" s="249"/>
      <c r="L51" s="249"/>
      <c r="M51" s="249"/>
      <c r="N51" s="249"/>
      <c r="O51" s="249"/>
      <c r="P51" s="249"/>
      <c r="Q51" s="249"/>
      <c r="R51" s="249"/>
      <c r="S51" s="249"/>
      <c r="AC51" s="70"/>
      <c r="AD51" s="70"/>
    </row>
    <row r="52" spans="2:34" x14ac:dyDescent="0.25">
      <c r="B52" s="166" t="s">
        <v>389</v>
      </c>
      <c r="C52" s="61">
        <v>2001</v>
      </c>
      <c r="D52" s="61">
        <v>2002</v>
      </c>
      <c r="E52" s="61">
        <v>2003</v>
      </c>
      <c r="F52" s="61">
        <v>2004</v>
      </c>
      <c r="G52" s="240">
        <v>2005</v>
      </c>
      <c r="H52" s="240">
        <v>2006</v>
      </c>
      <c r="I52" s="240">
        <v>2007</v>
      </c>
      <c r="J52" s="240">
        <v>2008</v>
      </c>
      <c r="K52" s="240">
        <v>2009</v>
      </c>
      <c r="L52" s="240">
        <v>2010</v>
      </c>
      <c r="M52" s="240">
        <v>2011</v>
      </c>
      <c r="N52" s="240">
        <v>2012</v>
      </c>
      <c r="O52" s="240">
        <v>2013</v>
      </c>
      <c r="P52" s="240">
        <v>2014</v>
      </c>
      <c r="Q52" s="240">
        <v>2015</v>
      </c>
      <c r="R52" s="240">
        <v>2016</v>
      </c>
      <c r="S52" s="240">
        <v>2017</v>
      </c>
      <c r="T52" s="240">
        <v>2019</v>
      </c>
      <c r="U52" s="240">
        <v>2019</v>
      </c>
      <c r="V52" s="240">
        <v>2020</v>
      </c>
      <c r="W52" s="240">
        <v>2021</v>
      </c>
      <c r="X52" s="241">
        <v>2022</v>
      </c>
      <c r="Y52" s="242">
        <v>2023</v>
      </c>
      <c r="AA52" s="243" t="s">
        <v>283</v>
      </c>
      <c r="AB52" s="243" t="s">
        <v>284</v>
      </c>
      <c r="AC52" s="243" t="s">
        <v>285</v>
      </c>
      <c r="AD52" s="243">
        <v>2022</v>
      </c>
      <c r="AE52" s="244" t="s">
        <v>313</v>
      </c>
      <c r="AF52" s="244" t="s">
        <v>314</v>
      </c>
      <c r="AG52" s="244" t="s">
        <v>315</v>
      </c>
      <c r="AH52" s="244">
        <v>2023</v>
      </c>
    </row>
    <row r="53" spans="2:34" x14ac:dyDescent="0.25">
      <c r="B53" s="72" t="s">
        <v>390</v>
      </c>
      <c r="C53" s="140" t="s">
        <v>23</v>
      </c>
      <c r="D53" s="140" t="s">
        <v>23</v>
      </c>
      <c r="E53" s="140" t="s">
        <v>23</v>
      </c>
      <c r="F53" s="140" t="s">
        <v>23</v>
      </c>
      <c r="G53" s="293" t="s">
        <v>23</v>
      </c>
      <c r="H53" s="293" t="s">
        <v>23</v>
      </c>
      <c r="I53" s="293" t="s">
        <v>23</v>
      </c>
      <c r="J53" s="293" t="s">
        <v>23</v>
      </c>
      <c r="K53" s="293" t="s">
        <v>23</v>
      </c>
      <c r="L53" s="293" t="s">
        <v>23</v>
      </c>
      <c r="M53" s="293" t="s">
        <v>23</v>
      </c>
      <c r="N53" s="293" t="s">
        <v>23</v>
      </c>
      <c r="O53" s="293" t="s">
        <v>23</v>
      </c>
      <c r="P53" s="293" t="s">
        <v>23</v>
      </c>
      <c r="Q53" s="285">
        <v>18767</v>
      </c>
      <c r="R53" s="285">
        <v>17662</v>
      </c>
      <c r="S53" s="285">
        <v>16575</v>
      </c>
      <c r="T53" s="285">
        <v>15766.112000000001</v>
      </c>
      <c r="U53" s="285">
        <v>16222.027000000002</v>
      </c>
      <c r="V53" s="285">
        <v>15873.206279346996</v>
      </c>
      <c r="W53" s="285">
        <v>16493.122133171993</v>
      </c>
      <c r="X53" s="285">
        <f t="shared" ref="X53:X72" si="6">AD53</f>
        <v>19756.139171594299</v>
      </c>
      <c r="Y53" s="315"/>
      <c r="AA53" s="285">
        <v>18600.944000477313</v>
      </c>
      <c r="AB53" s="285">
        <v>18951.908845603441</v>
      </c>
      <c r="AC53" s="285">
        <v>20534.232186937992</v>
      </c>
      <c r="AD53" s="285">
        <v>19756.139171594299</v>
      </c>
      <c r="AE53" s="285">
        <v>18912.436253499138</v>
      </c>
      <c r="AF53" s="285">
        <v>20105.629312542191</v>
      </c>
      <c r="AG53" s="496"/>
      <c r="AH53" s="496"/>
    </row>
    <row r="54" spans="2:34" outlineLevel="1" x14ac:dyDescent="0.25">
      <c r="B54" s="99" t="s">
        <v>391</v>
      </c>
      <c r="C54" s="100"/>
      <c r="D54" s="100"/>
      <c r="E54" s="100"/>
      <c r="F54" s="100"/>
      <c r="G54" s="295"/>
      <c r="H54" s="295"/>
      <c r="I54" s="295"/>
      <c r="J54" s="295"/>
      <c r="K54" s="295"/>
      <c r="L54" s="295"/>
      <c r="M54" s="295"/>
      <c r="N54" s="295"/>
      <c r="O54" s="295"/>
      <c r="P54" s="295"/>
      <c r="Q54" s="295">
        <v>16157</v>
      </c>
      <c r="R54" s="295">
        <v>15214</v>
      </c>
      <c r="S54" s="295">
        <f>14079</f>
        <v>14079</v>
      </c>
      <c r="T54" s="295">
        <v>13228.245000000001</v>
      </c>
      <c r="U54" s="295">
        <v>13618.075000000001</v>
      </c>
      <c r="V54" s="295">
        <v>12653.820053909996</v>
      </c>
      <c r="W54" s="295">
        <v>12865.236711239993</v>
      </c>
      <c r="X54" s="295">
        <f t="shared" si="6"/>
        <v>15937.591024699996</v>
      </c>
      <c r="Y54" s="295"/>
      <c r="AA54" s="295">
        <v>14997</v>
      </c>
      <c r="AB54" s="295">
        <v>14793.075456320272</v>
      </c>
      <c r="AC54" s="295">
        <v>16042.927900399993</v>
      </c>
      <c r="AD54" s="295">
        <v>15937.591024699996</v>
      </c>
      <c r="AE54" s="295">
        <v>15088.549983560022</v>
      </c>
      <c r="AF54" s="295">
        <v>16723.119808940006</v>
      </c>
    </row>
    <row r="55" spans="2:34" outlineLevel="1" x14ac:dyDescent="0.25">
      <c r="B55" s="99" t="s">
        <v>392</v>
      </c>
      <c r="C55" s="100"/>
      <c r="D55" s="100"/>
      <c r="E55" s="100"/>
      <c r="F55" s="100"/>
      <c r="G55" s="295"/>
      <c r="H55" s="295"/>
      <c r="I55" s="295"/>
      <c r="J55" s="295"/>
      <c r="K55" s="295"/>
      <c r="L55" s="295"/>
      <c r="M55" s="295"/>
      <c r="N55" s="295"/>
      <c r="O55" s="295"/>
      <c r="P55" s="295"/>
      <c r="Q55" s="295">
        <v>1080</v>
      </c>
      <c r="R55" s="295">
        <v>787</v>
      </c>
      <c r="S55" s="295">
        <v>992</v>
      </c>
      <c r="T55" s="295">
        <v>881.846</v>
      </c>
      <c r="U55" s="295">
        <v>769.029</v>
      </c>
      <c r="V55" s="295">
        <v>668.01919945799978</v>
      </c>
      <c r="W55" s="295">
        <v>934.03796944000055</v>
      </c>
      <c r="X55" s="295">
        <f t="shared" si="6"/>
        <v>1397.87295094141</v>
      </c>
      <c r="Y55" s="295"/>
      <c r="AA55" s="295">
        <v>1271.9000664921741</v>
      </c>
      <c r="AB55" s="295">
        <v>1733.929758215407</v>
      </c>
      <c r="AC55" s="295">
        <v>1735.240128172338</v>
      </c>
      <c r="AD55" s="295">
        <v>1397.87295094141</v>
      </c>
      <c r="AE55" s="295">
        <v>1441.8977387269581</v>
      </c>
      <c r="AF55" s="295">
        <v>1161.7975101453399</v>
      </c>
    </row>
    <row r="56" spans="2:34" outlineLevel="1" x14ac:dyDescent="0.25">
      <c r="B56" s="99" t="s">
        <v>393</v>
      </c>
      <c r="C56" s="100"/>
      <c r="D56" s="100"/>
      <c r="E56" s="100"/>
      <c r="F56" s="100"/>
      <c r="G56" s="295"/>
      <c r="H56" s="295"/>
      <c r="I56" s="295"/>
      <c r="J56" s="295"/>
      <c r="K56" s="295"/>
      <c r="L56" s="295"/>
      <c r="M56" s="295"/>
      <c r="N56" s="295"/>
      <c r="O56" s="295"/>
      <c r="P56" s="295"/>
      <c r="Q56" s="295">
        <v>1415</v>
      </c>
      <c r="R56" s="295">
        <v>1582</v>
      </c>
      <c r="S56" s="295">
        <v>1504</v>
      </c>
      <c r="T56" s="295">
        <v>1656.021</v>
      </c>
      <c r="U56" s="295">
        <v>1834.923</v>
      </c>
      <c r="V56" s="295">
        <v>1380.7848481690005</v>
      </c>
      <c r="W56" s="295">
        <v>1641.8932226620002</v>
      </c>
      <c r="X56" s="295">
        <f t="shared" si="6"/>
        <v>2420.6751959528933</v>
      </c>
      <c r="Y56" s="295"/>
      <c r="AA56" s="295">
        <v>2332.1671774151505</v>
      </c>
      <c r="AB56" s="295">
        <v>2421.1474074277612</v>
      </c>
      <c r="AC56" s="295">
        <v>2756.0641583656634</v>
      </c>
      <c r="AD56" s="295">
        <v>2420.6751959528933</v>
      </c>
      <c r="AE56" s="295">
        <v>2381.9885312121583</v>
      </c>
      <c r="AF56" s="295">
        <v>2220.7119934568423</v>
      </c>
    </row>
    <row r="57" spans="2:34" outlineLevel="1" x14ac:dyDescent="0.25">
      <c r="B57" s="99" t="s">
        <v>38</v>
      </c>
      <c r="C57" s="100"/>
      <c r="D57" s="100"/>
      <c r="E57" s="100"/>
      <c r="F57" s="100"/>
      <c r="G57" s="295"/>
      <c r="H57" s="295"/>
      <c r="I57" s="295"/>
      <c r="J57" s="295"/>
      <c r="K57" s="295"/>
      <c r="L57" s="295"/>
      <c r="M57" s="295"/>
      <c r="N57" s="295"/>
      <c r="O57" s="295"/>
      <c r="P57" s="295"/>
      <c r="Q57" s="296">
        <v>115</v>
      </c>
      <c r="R57" s="296">
        <v>79</v>
      </c>
      <c r="S57" s="296" t="s">
        <v>23</v>
      </c>
      <c r="T57" s="295">
        <v>0</v>
      </c>
      <c r="U57" s="295">
        <v>0</v>
      </c>
      <c r="V57" s="295">
        <v>1170.5821778099998</v>
      </c>
      <c r="W57" s="295">
        <v>1051.95422983</v>
      </c>
      <c r="X57" s="295">
        <f t="shared" si="6"/>
        <v>0</v>
      </c>
      <c r="Y57" s="295"/>
      <c r="AA57" s="295">
        <v>0</v>
      </c>
      <c r="AB57" s="295">
        <v>3.7562236400000431</v>
      </c>
      <c r="AC57" s="295">
        <v>0</v>
      </c>
      <c r="AD57" s="295">
        <v>0</v>
      </c>
      <c r="AE57" s="295">
        <v>0</v>
      </c>
      <c r="AF57" s="295">
        <v>0</v>
      </c>
    </row>
    <row r="58" spans="2:34" x14ac:dyDescent="0.25">
      <c r="B58" s="12" t="s">
        <v>394</v>
      </c>
      <c r="C58" s="25" t="s">
        <v>23</v>
      </c>
      <c r="D58" s="25" t="s">
        <v>23</v>
      </c>
      <c r="E58" s="25" t="s">
        <v>23</v>
      </c>
      <c r="F58" s="25" t="s">
        <v>23</v>
      </c>
      <c r="G58" s="266" t="s">
        <v>23</v>
      </c>
      <c r="H58" s="266" t="s">
        <v>23</v>
      </c>
      <c r="I58" s="266" t="s">
        <v>23</v>
      </c>
      <c r="J58" s="266" t="s">
        <v>23</v>
      </c>
      <c r="K58" s="266" t="s">
        <v>23</v>
      </c>
      <c r="L58" s="266" t="s">
        <v>23</v>
      </c>
      <c r="M58" s="266" t="s">
        <v>23</v>
      </c>
      <c r="N58" s="266" t="s">
        <v>23</v>
      </c>
      <c r="O58" s="266" t="s">
        <v>23</v>
      </c>
      <c r="P58" s="266" t="s">
        <v>23</v>
      </c>
      <c r="Q58" s="266">
        <v>332</v>
      </c>
      <c r="R58" s="266">
        <v>292</v>
      </c>
      <c r="S58" s="266">
        <v>261</v>
      </c>
      <c r="T58" s="266">
        <v>258.14699999999999</v>
      </c>
      <c r="U58" s="266">
        <v>288.096</v>
      </c>
      <c r="V58" s="266">
        <v>256.24012124399991</v>
      </c>
      <c r="W58" s="266">
        <v>248.16460682899995</v>
      </c>
      <c r="X58" s="266">
        <f t="shared" si="6"/>
        <v>289.71394748614802</v>
      </c>
      <c r="Y58" s="266"/>
      <c r="AA58" s="266">
        <v>214.63622854177402</v>
      </c>
      <c r="AB58" s="266">
        <v>233.770955944603</v>
      </c>
      <c r="AC58" s="266">
        <v>237.22295266687695</v>
      </c>
      <c r="AD58" s="266">
        <v>289.71394748614802</v>
      </c>
      <c r="AE58" s="266">
        <v>265.42824139526198</v>
      </c>
      <c r="AF58" s="266">
        <v>283.25424658888102</v>
      </c>
    </row>
    <row r="59" spans="2:34" x14ac:dyDescent="0.25">
      <c r="B59" s="14" t="s">
        <v>395</v>
      </c>
      <c r="C59" s="25" t="s">
        <v>23</v>
      </c>
      <c r="D59" s="25" t="s">
        <v>23</v>
      </c>
      <c r="E59" s="25" t="s">
        <v>23</v>
      </c>
      <c r="F59" s="25" t="s">
        <v>23</v>
      </c>
      <c r="G59" s="266" t="s">
        <v>23</v>
      </c>
      <c r="H59" s="266" t="s">
        <v>23</v>
      </c>
      <c r="I59" s="266" t="s">
        <v>23</v>
      </c>
      <c r="J59" s="266" t="s">
        <v>23</v>
      </c>
      <c r="K59" s="266" t="s">
        <v>23</v>
      </c>
      <c r="L59" s="266" t="s">
        <v>23</v>
      </c>
      <c r="M59" s="266" t="s">
        <v>23</v>
      </c>
      <c r="N59" s="266" t="s">
        <v>23</v>
      </c>
      <c r="O59" s="266" t="s">
        <v>23</v>
      </c>
      <c r="P59" s="266" t="s">
        <v>23</v>
      </c>
      <c r="Q59" s="266">
        <v>172</v>
      </c>
      <c r="R59" s="266">
        <v>73</v>
      </c>
      <c r="S59" s="266">
        <v>81</v>
      </c>
      <c r="T59" s="266">
        <v>60.639000000000003</v>
      </c>
      <c r="U59" s="266">
        <v>61.344999999999999</v>
      </c>
      <c r="V59" s="266">
        <v>157.33071420800002</v>
      </c>
      <c r="W59" s="266">
        <v>76.661622324999982</v>
      </c>
      <c r="X59" s="266">
        <f t="shared" si="6"/>
        <v>-23.379520271122992</v>
      </c>
      <c r="Y59" s="266"/>
      <c r="AA59" s="266">
        <v>42.823204726397002</v>
      </c>
      <c r="AB59" s="266">
        <v>13.795853774039001</v>
      </c>
      <c r="AC59" s="266">
        <v>-28.087144007000997</v>
      </c>
      <c r="AD59" s="266">
        <v>-23.379520271122992</v>
      </c>
      <c r="AE59" s="266">
        <v>-24.496531513042992</v>
      </c>
      <c r="AF59" s="266">
        <v>-23.564872063664996</v>
      </c>
    </row>
    <row r="60" spans="2:34" x14ac:dyDescent="0.25">
      <c r="B60" s="14" t="s">
        <v>259</v>
      </c>
      <c r="C60" s="25" t="s">
        <v>23</v>
      </c>
      <c r="D60" s="25" t="s">
        <v>23</v>
      </c>
      <c r="E60" s="25" t="s">
        <v>23</v>
      </c>
      <c r="F60" s="25" t="s">
        <v>23</v>
      </c>
      <c r="G60" s="266" t="s">
        <v>23</v>
      </c>
      <c r="H60" s="266" t="s">
        <v>23</v>
      </c>
      <c r="I60" s="266" t="s">
        <v>23</v>
      </c>
      <c r="J60" s="266" t="s">
        <v>23</v>
      </c>
      <c r="K60" s="266" t="s">
        <v>23</v>
      </c>
      <c r="L60" s="266" t="s">
        <v>23</v>
      </c>
      <c r="M60" s="266" t="s">
        <v>23</v>
      </c>
      <c r="N60" s="266" t="s">
        <v>23</v>
      </c>
      <c r="O60" s="266" t="s">
        <v>23</v>
      </c>
      <c r="P60" s="266" t="s">
        <v>23</v>
      </c>
      <c r="Q60" s="266">
        <v>-175</v>
      </c>
      <c r="R60" s="266">
        <v>-130</v>
      </c>
      <c r="S60" s="266">
        <v>-141</v>
      </c>
      <c r="T60" s="266">
        <v>-115.86193867159299</v>
      </c>
      <c r="U60" s="266">
        <v>-134.97430096000002</v>
      </c>
      <c r="V60" s="266">
        <v>-93.868927259999992</v>
      </c>
      <c r="W60" s="266">
        <v>-79.456404777999978</v>
      </c>
      <c r="X60" s="266">
        <f t="shared" si="6"/>
        <v>55.633355642014017</v>
      </c>
      <c r="Y60" s="266"/>
      <c r="AA60" s="266">
        <v>7.577841067231013</v>
      </c>
      <c r="AB60" s="266">
        <v>24.86197418113699</v>
      </c>
      <c r="AC60" s="266">
        <v>60.789171393625026</v>
      </c>
      <c r="AD60" s="266">
        <v>55.633355642014017</v>
      </c>
      <c r="AE60" s="266">
        <v>78.424399510892002</v>
      </c>
      <c r="AF60" s="266">
        <v>66.477961659292006</v>
      </c>
    </row>
    <row r="61" spans="2:34" x14ac:dyDescent="0.25">
      <c r="B61" s="14" t="s">
        <v>396</v>
      </c>
      <c r="C61" s="25" t="s">
        <v>23</v>
      </c>
      <c r="D61" s="25" t="s">
        <v>23</v>
      </c>
      <c r="E61" s="25" t="s">
        <v>23</v>
      </c>
      <c r="F61" s="25" t="s">
        <v>23</v>
      </c>
      <c r="G61" s="266" t="s">
        <v>23</v>
      </c>
      <c r="H61" s="266" t="s">
        <v>23</v>
      </c>
      <c r="I61" s="266" t="s">
        <v>23</v>
      </c>
      <c r="J61" s="266" t="s">
        <v>23</v>
      </c>
      <c r="K61" s="266" t="s">
        <v>23</v>
      </c>
      <c r="L61" s="266" t="s">
        <v>23</v>
      </c>
      <c r="M61" s="266" t="s">
        <v>23</v>
      </c>
      <c r="N61" s="266" t="s">
        <v>23</v>
      </c>
      <c r="O61" s="266" t="s">
        <v>23</v>
      </c>
      <c r="P61" s="266" t="s">
        <v>23</v>
      </c>
      <c r="Q61" s="266">
        <v>-80</v>
      </c>
      <c r="R61" s="266">
        <v>-52</v>
      </c>
      <c r="S61" s="266">
        <v>-45</v>
      </c>
      <c r="T61" s="266">
        <v>-192.89042304023599</v>
      </c>
      <c r="U61" s="266">
        <v>-61.475842394119994</v>
      </c>
      <c r="V61" s="266">
        <v>-32.068865605999989</v>
      </c>
      <c r="W61" s="266">
        <v>-50.074396378999992</v>
      </c>
      <c r="X61" s="266">
        <f t="shared" si="6"/>
        <v>-53.101875805103013</v>
      </c>
      <c r="Y61" s="266"/>
      <c r="AA61" s="266">
        <v>-66.894439715006015</v>
      </c>
      <c r="AB61" s="266">
        <v>-49.323505858853004</v>
      </c>
      <c r="AC61" s="266">
        <v>-53.178265769271995</v>
      </c>
      <c r="AD61" s="266">
        <v>-53.101875805103013</v>
      </c>
      <c r="AE61" s="266">
        <v>-76.862876919971015</v>
      </c>
      <c r="AF61" s="266">
        <v>-85.231037170315005</v>
      </c>
    </row>
    <row r="62" spans="2:34" x14ac:dyDescent="0.25">
      <c r="B62" s="18" t="s">
        <v>397</v>
      </c>
      <c r="C62" s="25" t="s">
        <v>23</v>
      </c>
      <c r="D62" s="25" t="s">
        <v>23</v>
      </c>
      <c r="E62" s="25" t="s">
        <v>23</v>
      </c>
      <c r="F62" s="25" t="s">
        <v>23</v>
      </c>
      <c r="G62" s="266" t="s">
        <v>23</v>
      </c>
      <c r="H62" s="266" t="s">
        <v>23</v>
      </c>
      <c r="I62" s="266" t="s">
        <v>23</v>
      </c>
      <c r="J62" s="266" t="s">
        <v>23</v>
      </c>
      <c r="K62" s="266" t="s">
        <v>23</v>
      </c>
      <c r="L62" s="266" t="s">
        <v>23</v>
      </c>
      <c r="M62" s="266" t="s">
        <v>23</v>
      </c>
      <c r="N62" s="266" t="s">
        <v>23</v>
      </c>
      <c r="O62" s="266" t="s">
        <v>23</v>
      </c>
      <c r="P62" s="266" t="s">
        <v>23</v>
      </c>
      <c r="Q62" s="266">
        <v>-381</v>
      </c>
      <c r="R62" s="266">
        <v>-391</v>
      </c>
      <c r="S62" s="266">
        <v>-391</v>
      </c>
      <c r="T62" s="266">
        <v>-391.06977739499996</v>
      </c>
      <c r="U62" s="266">
        <v>-906.13537909499996</v>
      </c>
      <c r="V62" s="266">
        <v>-893.0327534249999</v>
      </c>
      <c r="W62" s="266">
        <v>-1899.0404687999999</v>
      </c>
      <c r="X62" s="266">
        <f t="shared" si="6"/>
        <v>-1901.8760753399999</v>
      </c>
      <c r="Y62" s="301"/>
      <c r="AA62" s="266">
        <v>-1907.6425479500001</v>
      </c>
      <c r="AB62" s="266">
        <v>-1896.68059247</v>
      </c>
      <c r="AC62" s="266">
        <v>-1890.2314589099999</v>
      </c>
      <c r="AD62" s="266">
        <v>-1901.8760753399999</v>
      </c>
      <c r="AE62" s="266">
        <v>-1892.4838173350001</v>
      </c>
      <c r="AF62" s="266">
        <v>-1898.459490515</v>
      </c>
      <c r="AG62" s="496"/>
      <c r="AH62" s="496"/>
    </row>
    <row r="63" spans="2:34" x14ac:dyDescent="0.25">
      <c r="B63" s="72" t="s">
        <v>398</v>
      </c>
      <c r="C63" s="67" t="s">
        <v>23</v>
      </c>
      <c r="D63" s="67" t="s">
        <v>23</v>
      </c>
      <c r="E63" s="67" t="s">
        <v>23</v>
      </c>
      <c r="F63" s="67" t="s">
        <v>23</v>
      </c>
      <c r="G63" s="285" t="s">
        <v>23</v>
      </c>
      <c r="H63" s="285" t="s">
        <v>23</v>
      </c>
      <c r="I63" s="285" t="s">
        <v>23</v>
      </c>
      <c r="J63" s="285" t="s">
        <v>23</v>
      </c>
      <c r="K63" s="285" t="s">
        <v>23</v>
      </c>
      <c r="L63" s="285" t="s">
        <v>23</v>
      </c>
      <c r="M63" s="285" t="s">
        <v>23</v>
      </c>
      <c r="N63" s="285" t="s">
        <v>23</v>
      </c>
      <c r="O63" s="285" t="s">
        <v>23</v>
      </c>
      <c r="P63" s="285" t="s">
        <v>23</v>
      </c>
      <c r="Q63" s="285">
        <v>18635</v>
      </c>
      <c r="R63" s="285">
        <v>17454</v>
      </c>
      <c r="S63" s="285">
        <v>16340</v>
      </c>
      <c r="T63" s="285">
        <v>15385.075860893172</v>
      </c>
      <c r="U63" s="285">
        <v>15468.882477550886</v>
      </c>
      <c r="V63" s="285">
        <v>15267.806568507996</v>
      </c>
      <c r="W63" s="285">
        <v>14789.37709236899</v>
      </c>
      <c r="X63" s="285">
        <f t="shared" si="6"/>
        <v>18123.129003306236</v>
      </c>
      <c r="Y63" s="315"/>
      <c r="AA63" s="285">
        <v>16891.444287147711</v>
      </c>
      <c r="AB63" s="285">
        <v>17278.333531174369</v>
      </c>
      <c r="AC63" s="285">
        <v>18860.747442312226</v>
      </c>
      <c r="AD63" s="285">
        <v>18123.129003306236</v>
      </c>
      <c r="AE63" s="285">
        <v>17262.445668637276</v>
      </c>
      <c r="AF63" s="285">
        <v>18448.106121041386</v>
      </c>
      <c r="AG63" s="496"/>
      <c r="AH63" s="496"/>
    </row>
    <row r="64" spans="2:34" x14ac:dyDescent="0.25">
      <c r="B64" s="72" t="s">
        <v>368</v>
      </c>
      <c r="C64" s="67" t="s">
        <v>23</v>
      </c>
      <c r="D64" s="67" t="s">
        <v>23</v>
      </c>
      <c r="E64" s="67" t="s">
        <v>23</v>
      </c>
      <c r="F64" s="67" t="s">
        <v>23</v>
      </c>
      <c r="G64" s="285" t="s">
        <v>23</v>
      </c>
      <c r="H64" s="285" t="s">
        <v>23</v>
      </c>
      <c r="I64" s="285" t="s">
        <v>23</v>
      </c>
      <c r="J64" s="285" t="s">
        <v>23</v>
      </c>
      <c r="K64" s="285" t="s">
        <v>23</v>
      </c>
      <c r="L64" s="285" t="s">
        <v>23</v>
      </c>
      <c r="M64" s="285" t="s">
        <v>23</v>
      </c>
      <c r="N64" s="285" t="s">
        <v>23</v>
      </c>
      <c r="O64" s="285" t="s">
        <v>23</v>
      </c>
      <c r="P64" s="285" t="s">
        <v>23</v>
      </c>
      <c r="Q64" s="285">
        <v>1245</v>
      </c>
      <c r="R64" s="285">
        <v>1521</v>
      </c>
      <c r="S64" s="285">
        <v>2400</v>
      </c>
      <c r="T64" s="285">
        <v>1803.2052051465801</v>
      </c>
      <c r="U64" s="285">
        <v>1542.7223504996</v>
      </c>
      <c r="V64" s="285">
        <v>2954.2767137559999</v>
      </c>
      <c r="W64" s="285">
        <v>3222.3262463789993</v>
      </c>
      <c r="X64" s="285">
        <f t="shared" si="6"/>
        <v>4900.1076479210587</v>
      </c>
      <c r="Y64" s="285"/>
      <c r="AA64" s="285">
        <v>3724.3643187248513</v>
      </c>
      <c r="AB64" s="285">
        <v>3060.2984022032751</v>
      </c>
      <c r="AC64" s="285">
        <v>3513.9288268722939</v>
      </c>
      <c r="AD64" s="285">
        <v>4900.1076479210587</v>
      </c>
      <c r="AE64" s="285">
        <v>4155.453970979338</v>
      </c>
      <c r="AF64" s="285">
        <v>3112.5522632396223</v>
      </c>
      <c r="AG64" s="496"/>
      <c r="AH64" s="496"/>
    </row>
    <row r="65" spans="2:34" x14ac:dyDescent="0.25">
      <c r="B65" s="13" t="s">
        <v>391</v>
      </c>
      <c r="C65" s="25" t="s">
        <v>23</v>
      </c>
      <c r="D65" s="25" t="s">
        <v>23</v>
      </c>
      <c r="E65" s="25" t="s">
        <v>23</v>
      </c>
      <c r="F65" s="25" t="s">
        <v>23</v>
      </c>
      <c r="G65" s="266" t="s">
        <v>23</v>
      </c>
      <c r="H65" s="266" t="s">
        <v>23</v>
      </c>
      <c r="I65" s="266" t="s">
        <v>23</v>
      </c>
      <c r="J65" s="266" t="s">
        <v>23</v>
      </c>
      <c r="K65" s="266" t="s">
        <v>23</v>
      </c>
      <c r="L65" s="266" t="s">
        <v>23</v>
      </c>
      <c r="M65" s="266" t="s">
        <v>23</v>
      </c>
      <c r="N65" s="266" t="s">
        <v>23</v>
      </c>
      <c r="O65" s="266" t="s">
        <v>23</v>
      </c>
      <c r="P65" s="266" t="s">
        <v>23</v>
      </c>
      <c r="Q65" s="266">
        <v>680</v>
      </c>
      <c r="R65" s="266">
        <v>525</v>
      </c>
      <c r="S65" s="266">
        <v>1608</v>
      </c>
      <c r="T65" s="266">
        <v>921.80048948575291</v>
      </c>
      <c r="U65" s="266">
        <v>376.64405969613904</v>
      </c>
      <c r="V65" s="266">
        <v>1997.1546509649997</v>
      </c>
      <c r="W65" s="266">
        <v>1788.9767088869996</v>
      </c>
      <c r="X65" s="266">
        <f t="shared" si="6"/>
        <v>2980.9793618682979</v>
      </c>
      <c r="Y65" s="266"/>
      <c r="AA65" s="266">
        <v>2040.339746147014</v>
      </c>
      <c r="AB65" s="266">
        <v>1534</v>
      </c>
      <c r="AC65" s="266">
        <v>1564.9654480786824</v>
      </c>
      <c r="AD65" s="266">
        <v>2980.9793618682979</v>
      </c>
      <c r="AE65" s="266">
        <v>2176.6073232708368</v>
      </c>
      <c r="AF65" s="266">
        <v>1393.1462775269529</v>
      </c>
    </row>
    <row r="66" spans="2:34" x14ac:dyDescent="0.25">
      <c r="B66" s="13" t="s">
        <v>392</v>
      </c>
      <c r="C66" s="25" t="s">
        <v>23</v>
      </c>
      <c r="D66" s="25" t="s">
        <v>23</v>
      </c>
      <c r="E66" s="25" t="s">
        <v>23</v>
      </c>
      <c r="F66" s="25" t="s">
        <v>23</v>
      </c>
      <c r="G66" s="266" t="s">
        <v>23</v>
      </c>
      <c r="H66" s="266" t="s">
        <v>23</v>
      </c>
      <c r="I66" s="266" t="s">
        <v>23</v>
      </c>
      <c r="J66" s="266" t="s">
        <v>23</v>
      </c>
      <c r="K66" s="266" t="s">
        <v>23</v>
      </c>
      <c r="L66" s="266" t="s">
        <v>23</v>
      </c>
      <c r="M66" s="266" t="s">
        <v>23</v>
      </c>
      <c r="N66" s="266" t="s">
        <v>23</v>
      </c>
      <c r="O66" s="266" t="s">
        <v>23</v>
      </c>
      <c r="P66" s="266" t="s">
        <v>23</v>
      </c>
      <c r="Q66" s="266">
        <v>299</v>
      </c>
      <c r="R66" s="266">
        <v>408</v>
      </c>
      <c r="S66" s="266">
        <v>388</v>
      </c>
      <c r="T66" s="266">
        <v>385.591897825545</v>
      </c>
      <c r="U66" s="266">
        <v>581.75907633173006</v>
      </c>
      <c r="V66" s="266">
        <v>474.38428056700019</v>
      </c>
      <c r="W66" s="266">
        <v>1003.7837723139997</v>
      </c>
      <c r="X66" s="266">
        <f t="shared" si="6"/>
        <v>1171.9321821389076</v>
      </c>
      <c r="Y66" s="266"/>
      <c r="AA66" s="266">
        <v>1202.3970416599941</v>
      </c>
      <c r="AB66" s="266">
        <v>1118.4205148184349</v>
      </c>
      <c r="AC66" s="266">
        <v>1205.4626888173775</v>
      </c>
      <c r="AD66" s="266">
        <v>1171.9321821389076</v>
      </c>
      <c r="AE66" s="266">
        <v>1367.7228894544112</v>
      </c>
      <c r="AF66" s="266">
        <v>1306.9414603171515</v>
      </c>
    </row>
    <row r="67" spans="2:34" x14ac:dyDescent="0.25">
      <c r="B67" s="13" t="s">
        <v>393</v>
      </c>
      <c r="C67" s="25" t="s">
        <v>23</v>
      </c>
      <c r="D67" s="25" t="s">
        <v>23</v>
      </c>
      <c r="E67" s="25" t="s">
        <v>23</v>
      </c>
      <c r="F67" s="25" t="s">
        <v>23</v>
      </c>
      <c r="G67" s="266" t="s">
        <v>23</v>
      </c>
      <c r="H67" s="266" t="s">
        <v>23</v>
      </c>
      <c r="I67" s="266" t="s">
        <v>23</v>
      </c>
      <c r="J67" s="266" t="s">
        <v>23</v>
      </c>
      <c r="K67" s="266" t="s">
        <v>23</v>
      </c>
      <c r="L67" s="266" t="s">
        <v>23</v>
      </c>
      <c r="M67" s="266" t="s">
        <v>23</v>
      </c>
      <c r="N67" s="266" t="s">
        <v>23</v>
      </c>
      <c r="O67" s="266" t="s">
        <v>23</v>
      </c>
      <c r="P67" s="266" t="s">
        <v>23</v>
      </c>
      <c r="Q67" s="266">
        <v>267</v>
      </c>
      <c r="R67" s="266">
        <v>588</v>
      </c>
      <c r="S67" s="266">
        <v>404</v>
      </c>
      <c r="T67" s="266">
        <v>495.81281783528101</v>
      </c>
      <c r="U67" s="266">
        <v>584.3192144717309</v>
      </c>
      <c r="V67" s="266">
        <v>429.25869399399994</v>
      </c>
      <c r="W67" s="266">
        <v>427.80434776800001</v>
      </c>
      <c r="X67" s="266">
        <f t="shared" si="6"/>
        <v>744.36842037385304</v>
      </c>
      <c r="Y67" s="266"/>
      <c r="AA67" s="266">
        <v>480.24248381784304</v>
      </c>
      <c r="AB67" s="266">
        <v>406.38886160357202</v>
      </c>
      <c r="AC67" s="266">
        <v>729.3979368762341</v>
      </c>
      <c r="AD67" s="266">
        <v>744.36842037385304</v>
      </c>
      <c r="AE67" s="266">
        <v>604.37310870408999</v>
      </c>
      <c r="AF67" s="266">
        <v>407.60569161551808</v>
      </c>
    </row>
    <row r="68" spans="2:34" x14ac:dyDescent="0.25">
      <c r="B68" s="13" t="s">
        <v>399</v>
      </c>
      <c r="C68" s="104" t="s">
        <v>23</v>
      </c>
      <c r="D68" s="104" t="s">
        <v>23</v>
      </c>
      <c r="E68" s="104" t="s">
        <v>23</v>
      </c>
      <c r="F68" s="104" t="s">
        <v>23</v>
      </c>
      <c r="G68" s="284" t="s">
        <v>23</v>
      </c>
      <c r="H68" s="284" t="s">
        <v>23</v>
      </c>
      <c r="I68" s="284" t="s">
        <v>23</v>
      </c>
      <c r="J68" s="284" t="s">
        <v>23</v>
      </c>
      <c r="K68" s="284" t="s">
        <v>23</v>
      </c>
      <c r="L68" s="284" t="s">
        <v>23</v>
      </c>
      <c r="M68" s="284" t="s">
        <v>23</v>
      </c>
      <c r="N68" s="284" t="s">
        <v>23</v>
      </c>
      <c r="O68" s="284" t="s">
        <v>23</v>
      </c>
      <c r="P68" s="284" t="s">
        <v>23</v>
      </c>
      <c r="Q68" s="284" t="s">
        <v>23</v>
      </c>
      <c r="R68" s="284" t="s">
        <v>23</v>
      </c>
      <c r="S68" s="284" t="s">
        <v>23</v>
      </c>
      <c r="T68" s="284" t="s">
        <v>23</v>
      </c>
      <c r="U68" s="284" t="s">
        <v>23</v>
      </c>
      <c r="V68" s="284">
        <v>53.479088229999974</v>
      </c>
      <c r="W68" s="266">
        <v>1.7614174100000053</v>
      </c>
      <c r="X68" s="266">
        <f t="shared" si="6"/>
        <v>2.8276835400000051</v>
      </c>
      <c r="Y68" s="301"/>
      <c r="AA68" s="266">
        <v>1.3850471000000033</v>
      </c>
      <c r="AB68" s="266">
        <v>1</v>
      </c>
      <c r="AC68" s="266">
        <v>14.102753100000038</v>
      </c>
      <c r="AD68" s="266">
        <v>2.8276835400000051</v>
      </c>
      <c r="AE68" s="266">
        <v>6.7506495499999986</v>
      </c>
      <c r="AF68" s="266">
        <v>4.8588337800000012</v>
      </c>
      <c r="AG68" s="496"/>
      <c r="AH68" s="496"/>
    </row>
    <row r="69" spans="2:34" x14ac:dyDescent="0.25">
      <c r="B69" s="73" t="s">
        <v>400</v>
      </c>
      <c r="C69" s="71" t="s">
        <v>23</v>
      </c>
      <c r="D69" s="71" t="s">
        <v>23</v>
      </c>
      <c r="E69" s="71" t="s">
        <v>23</v>
      </c>
      <c r="F69" s="71" t="s">
        <v>23</v>
      </c>
      <c r="G69" s="297" t="s">
        <v>23</v>
      </c>
      <c r="H69" s="297" t="s">
        <v>23</v>
      </c>
      <c r="I69" s="297" t="s">
        <v>23</v>
      </c>
      <c r="J69" s="297" t="s">
        <v>23</v>
      </c>
      <c r="K69" s="297" t="s">
        <v>23</v>
      </c>
      <c r="L69" s="297" t="s">
        <v>23</v>
      </c>
      <c r="M69" s="297" t="s">
        <v>23</v>
      </c>
      <c r="N69" s="297" t="s">
        <v>23</v>
      </c>
      <c r="O69" s="297" t="s">
        <v>23</v>
      </c>
      <c r="P69" s="297" t="s">
        <v>23</v>
      </c>
      <c r="Q69" s="297">
        <v>9</v>
      </c>
      <c r="R69" s="297">
        <v>10</v>
      </c>
      <c r="S69" s="297">
        <v>38</v>
      </c>
      <c r="T69" s="297">
        <v>101.94093925811001</v>
      </c>
      <c r="U69" s="297">
        <v>99.325839390249001</v>
      </c>
      <c r="V69" s="297">
        <v>71</v>
      </c>
      <c r="W69" s="297">
        <v>1.8576258099999949</v>
      </c>
      <c r="X69" s="297">
        <f t="shared" si="6"/>
        <v>0.34615073954600001</v>
      </c>
      <c r="Y69" s="315"/>
      <c r="AA69" s="297">
        <v>33.179539106568001</v>
      </c>
      <c r="AB69" s="297">
        <v>66.009847439561995</v>
      </c>
      <c r="AC69" s="297">
        <v>59.138296360109997</v>
      </c>
      <c r="AD69" s="297">
        <v>0.34615073954600001</v>
      </c>
      <c r="AE69" s="297">
        <v>0</v>
      </c>
      <c r="AF69" s="297">
        <v>16.734799238463001</v>
      </c>
      <c r="AG69" s="496"/>
      <c r="AH69" s="496"/>
    </row>
    <row r="70" spans="2:34" x14ac:dyDescent="0.25">
      <c r="B70" s="72" t="s">
        <v>48</v>
      </c>
      <c r="C70" s="67" t="s">
        <v>23</v>
      </c>
      <c r="D70" s="67" t="s">
        <v>23</v>
      </c>
      <c r="E70" s="67" t="s">
        <v>23</v>
      </c>
      <c r="F70" s="67" t="s">
        <v>23</v>
      </c>
      <c r="G70" s="285" t="s">
        <v>23</v>
      </c>
      <c r="H70" s="285" t="s">
        <v>23</v>
      </c>
      <c r="I70" s="285">
        <v>11692.247762000001</v>
      </c>
      <c r="J70" s="285">
        <v>13921.168648000001</v>
      </c>
      <c r="K70" s="285">
        <v>14033.085429000001</v>
      </c>
      <c r="L70" s="285">
        <v>16246.835564999999</v>
      </c>
      <c r="M70" s="285">
        <v>16879.863873999999</v>
      </c>
      <c r="N70" s="285">
        <v>18233.274635000002</v>
      </c>
      <c r="O70" s="285">
        <v>17083.281907000001</v>
      </c>
      <c r="P70" s="285">
        <v>17042.367205646784</v>
      </c>
      <c r="Q70" s="285">
        <f>Q63-Q64-Q69</f>
        <v>17381</v>
      </c>
      <c r="R70" s="285">
        <v>15923</v>
      </c>
      <c r="S70" s="285">
        <v>13902</v>
      </c>
      <c r="T70" s="285">
        <v>13479.929716488483</v>
      </c>
      <c r="U70" s="285">
        <v>13826.834287661037</v>
      </c>
      <c r="V70" s="285">
        <v>12243</v>
      </c>
      <c r="W70" s="285">
        <v>11565.097379838997</v>
      </c>
      <c r="X70" s="285">
        <f t="shared" si="6"/>
        <v>13222.578279525638</v>
      </c>
      <c r="Y70" s="315"/>
      <c r="AA70" s="285">
        <v>13133.803870286643</v>
      </c>
      <c r="AB70" s="285">
        <v>14152.046986474372</v>
      </c>
      <c r="AC70" s="285">
        <v>15287.588494199828</v>
      </c>
      <c r="AD70" s="285">
        <v>13222.578279525638</v>
      </c>
      <c r="AE70" s="285">
        <v>13106.878174809177</v>
      </c>
      <c r="AF70" s="285">
        <v>15318.799817675295</v>
      </c>
      <c r="AG70" s="496"/>
      <c r="AH70" s="496"/>
    </row>
    <row r="71" spans="2:34" x14ac:dyDescent="0.25">
      <c r="B71" s="145" t="s">
        <v>260</v>
      </c>
      <c r="C71" s="146" t="s">
        <v>23</v>
      </c>
      <c r="D71" s="146" t="s">
        <v>23</v>
      </c>
      <c r="E71" s="146" t="s">
        <v>23</v>
      </c>
      <c r="F71" s="146" t="s">
        <v>23</v>
      </c>
      <c r="G71" s="298" t="s">
        <v>23</v>
      </c>
      <c r="H71" s="298" t="s">
        <v>23</v>
      </c>
      <c r="I71" s="299">
        <v>4.4486407501227658</v>
      </c>
      <c r="J71" s="299">
        <v>4.4125047124058652</v>
      </c>
      <c r="K71" s="299">
        <v>4.1728517996143468</v>
      </c>
      <c r="L71" s="299">
        <v>4.4970082645989091</v>
      </c>
      <c r="M71" s="299">
        <v>4.4945998790873123</v>
      </c>
      <c r="N71" s="299">
        <v>5.0250759321549907</v>
      </c>
      <c r="O71" s="299">
        <v>4.7479814935145708</v>
      </c>
      <c r="P71" s="299">
        <v>4.6788934140568141</v>
      </c>
      <c r="Q71" s="299">
        <v>4.4000000000000004</v>
      </c>
      <c r="R71" s="299">
        <v>4.2</v>
      </c>
      <c r="S71" s="299">
        <v>3.5</v>
      </c>
      <c r="T71" s="299">
        <v>4.0760901625993009</v>
      </c>
      <c r="U71" s="299">
        <v>3.7313180196899012</v>
      </c>
      <c r="V71" s="300">
        <v>3.5323030000000002</v>
      </c>
      <c r="W71" s="300">
        <v>3.485303</v>
      </c>
      <c r="X71" s="299">
        <f t="shared" si="6"/>
        <v>3.3566280000000002</v>
      </c>
      <c r="Y71" s="493"/>
      <c r="AA71" s="300">
        <v>4.3054810000000003</v>
      </c>
      <c r="AB71" s="300">
        <v>4.0668689999999996</v>
      </c>
      <c r="AC71" s="300">
        <v>4.3361229999999997</v>
      </c>
      <c r="AD71" s="300">
        <v>3.3566280000000002</v>
      </c>
      <c r="AE71" s="300">
        <v>2.7924500000000001</v>
      </c>
      <c r="AF71" s="300">
        <v>3.1905640000000002</v>
      </c>
    </row>
    <row r="72" spans="2:34" x14ac:dyDescent="0.25">
      <c r="B72" s="147" t="s">
        <v>39</v>
      </c>
      <c r="C72" s="148" t="s">
        <v>23</v>
      </c>
      <c r="D72" s="148" t="s">
        <v>23</v>
      </c>
      <c r="E72" s="148" t="s">
        <v>23</v>
      </c>
      <c r="F72" s="148" t="s">
        <v>23</v>
      </c>
      <c r="G72" s="301" t="s">
        <v>23</v>
      </c>
      <c r="H72" s="301" t="s">
        <v>23</v>
      </c>
      <c r="I72" s="301" t="s">
        <v>23</v>
      </c>
      <c r="J72" s="301" t="s">
        <v>23</v>
      </c>
      <c r="K72" s="301" t="s">
        <v>23</v>
      </c>
      <c r="L72" s="302">
        <v>0.2029878149001717</v>
      </c>
      <c r="M72" s="302">
        <v>0.18726495503743928</v>
      </c>
      <c r="N72" s="302">
        <v>0.17556128492747092</v>
      </c>
      <c r="O72" s="302">
        <v>0.1695998790533591</v>
      </c>
      <c r="P72" s="302">
        <v>0.16781544287671166</v>
      </c>
      <c r="Q72" s="303">
        <v>0.18</v>
      </c>
      <c r="R72" s="303">
        <v>0.13300000000000001</v>
      </c>
      <c r="S72" s="303">
        <v>0.17799999999999999</v>
      </c>
      <c r="T72" s="303">
        <v>0.11626931485264493</v>
      </c>
      <c r="U72" s="303">
        <v>0.19463272324118533</v>
      </c>
      <c r="V72" s="304">
        <v>0.192195</v>
      </c>
      <c r="W72" s="304">
        <v>0.207451</v>
      </c>
      <c r="X72" s="303">
        <f t="shared" si="6"/>
        <v>0.20418800000000001</v>
      </c>
      <c r="Y72" s="303"/>
      <c r="AA72" s="304">
        <v>16.617199999999997</v>
      </c>
      <c r="AB72" s="304">
        <v>17.913</v>
      </c>
      <c r="AC72" s="304">
        <v>0.18062800000000004</v>
      </c>
      <c r="AD72" s="304">
        <v>0.20418800000000001</v>
      </c>
      <c r="AE72" s="304">
        <v>0.23405400000000001</v>
      </c>
      <c r="AF72" s="304">
        <v>0.19377800000000001</v>
      </c>
      <c r="AG72" s="496"/>
      <c r="AH72" s="496"/>
    </row>
    <row r="73" spans="2:34" x14ac:dyDescent="0.25">
      <c r="C73" s="98"/>
      <c r="D73" s="98"/>
      <c r="E73" s="98"/>
      <c r="F73" s="98"/>
      <c r="G73" s="305"/>
      <c r="H73" s="305"/>
      <c r="I73" s="305"/>
      <c r="J73" s="305"/>
      <c r="K73" s="305"/>
      <c r="L73" s="305"/>
      <c r="M73" s="305"/>
      <c r="N73" s="305"/>
      <c r="O73" s="305"/>
      <c r="P73" s="305"/>
      <c r="Q73" s="305"/>
      <c r="R73" s="306"/>
      <c r="S73" s="306"/>
      <c r="T73" s="306"/>
      <c r="V73" s="266"/>
      <c r="W73" s="70"/>
      <c r="AC73" s="70"/>
      <c r="AD73" s="70"/>
    </row>
    <row r="74" spans="2:34" x14ac:dyDescent="0.25">
      <c r="B74" s="166" t="s">
        <v>40</v>
      </c>
      <c r="C74" s="61">
        <v>2001</v>
      </c>
      <c r="D74" s="61">
        <v>2002</v>
      </c>
      <c r="E74" s="61">
        <v>2003</v>
      </c>
      <c r="F74" s="61">
        <v>2004</v>
      </c>
      <c r="G74" s="240">
        <v>2005</v>
      </c>
      <c r="H74" s="240">
        <v>2006</v>
      </c>
      <c r="I74" s="240">
        <v>2007</v>
      </c>
      <c r="J74" s="240">
        <v>2008</v>
      </c>
      <c r="K74" s="240">
        <v>2009</v>
      </c>
      <c r="L74" s="240">
        <v>2010</v>
      </c>
      <c r="M74" s="240">
        <v>2011</v>
      </c>
      <c r="N74" s="240">
        <v>2012</v>
      </c>
      <c r="O74" s="240">
        <v>2013</v>
      </c>
      <c r="P74" s="240">
        <v>2014</v>
      </c>
      <c r="Q74" s="240">
        <v>2015</v>
      </c>
      <c r="R74" s="240">
        <v>2016</v>
      </c>
      <c r="S74" s="240">
        <v>2017</v>
      </c>
      <c r="T74" s="240">
        <v>2018</v>
      </c>
      <c r="U74" s="240">
        <v>2019</v>
      </c>
      <c r="V74" s="240">
        <v>2020</v>
      </c>
      <c r="W74" s="243">
        <v>2021</v>
      </c>
      <c r="X74" s="241">
        <v>2022</v>
      </c>
      <c r="Y74" s="242">
        <v>2023</v>
      </c>
      <c r="AA74" s="243" t="s">
        <v>283</v>
      </c>
      <c r="AB74" s="243" t="s">
        <v>284</v>
      </c>
      <c r="AC74" s="243" t="s">
        <v>285</v>
      </c>
      <c r="AD74" s="243">
        <v>2022</v>
      </c>
      <c r="AE74" s="244" t="s">
        <v>313</v>
      </c>
      <c r="AF74" s="244" t="s">
        <v>314</v>
      </c>
      <c r="AG74" s="244" t="s">
        <v>315</v>
      </c>
      <c r="AH74" s="244">
        <v>2023</v>
      </c>
    </row>
    <row r="75" spans="2:34" x14ac:dyDescent="0.25">
      <c r="B75" s="13" t="s">
        <v>41</v>
      </c>
      <c r="C75" s="106" t="s">
        <v>23</v>
      </c>
      <c r="D75" s="106" t="s">
        <v>23</v>
      </c>
      <c r="E75" s="106" t="s">
        <v>23</v>
      </c>
      <c r="F75" s="106" t="s">
        <v>23</v>
      </c>
      <c r="G75" s="307" t="s">
        <v>23</v>
      </c>
      <c r="H75" s="307" t="s">
        <v>23</v>
      </c>
      <c r="I75" s="307" t="s">
        <v>23</v>
      </c>
      <c r="J75" s="307" t="s">
        <v>23</v>
      </c>
      <c r="K75" s="307" t="s">
        <v>23</v>
      </c>
      <c r="L75" s="307" t="s">
        <v>23</v>
      </c>
      <c r="M75" s="307" t="s">
        <v>23</v>
      </c>
      <c r="N75" s="307" t="s">
        <v>23</v>
      </c>
      <c r="O75" s="307" t="s">
        <v>23</v>
      </c>
      <c r="P75" s="307" t="s">
        <v>23</v>
      </c>
      <c r="Q75" s="307" t="s">
        <v>23</v>
      </c>
      <c r="R75" s="308">
        <v>0.48</v>
      </c>
      <c r="S75" s="308">
        <v>0.46</v>
      </c>
      <c r="T75" s="309">
        <v>0.44</v>
      </c>
      <c r="U75" s="308">
        <v>0.35274458503685363</v>
      </c>
      <c r="V75" s="308">
        <v>0.31008858013138019</v>
      </c>
      <c r="W75" s="308">
        <v>0.31008858013138019</v>
      </c>
      <c r="X75" s="308">
        <f>AD75</f>
        <v>0.26910519189088866</v>
      </c>
      <c r="Y75" s="308"/>
      <c r="AA75" s="308">
        <v>0.28525323382744833</v>
      </c>
      <c r="AB75" s="308">
        <v>0.3007139942514318</v>
      </c>
      <c r="AC75" s="308">
        <v>0.3079068721644041</v>
      </c>
      <c r="AD75" s="308">
        <v>0.26910519189088866</v>
      </c>
      <c r="AE75" s="322">
        <v>0.26910519189088866</v>
      </c>
      <c r="AF75" s="322">
        <v>0.25904394076366699</v>
      </c>
    </row>
    <row r="76" spans="2:34" x14ac:dyDescent="0.25">
      <c r="B76" s="74" t="s">
        <v>42</v>
      </c>
      <c r="C76" s="107" t="s">
        <v>23</v>
      </c>
      <c r="D76" s="107" t="s">
        <v>23</v>
      </c>
      <c r="E76" s="107" t="s">
        <v>23</v>
      </c>
      <c r="F76" s="107" t="s">
        <v>23</v>
      </c>
      <c r="G76" s="310" t="s">
        <v>23</v>
      </c>
      <c r="H76" s="310" t="s">
        <v>23</v>
      </c>
      <c r="I76" s="310" t="s">
        <v>23</v>
      </c>
      <c r="J76" s="310" t="s">
        <v>23</v>
      </c>
      <c r="K76" s="310" t="s">
        <v>23</v>
      </c>
      <c r="L76" s="310" t="s">
        <v>23</v>
      </c>
      <c r="M76" s="310" t="s">
        <v>23</v>
      </c>
      <c r="N76" s="310" t="s">
        <v>23</v>
      </c>
      <c r="O76" s="310" t="s">
        <v>23</v>
      </c>
      <c r="P76" s="310" t="s">
        <v>23</v>
      </c>
      <c r="Q76" s="310" t="s">
        <v>23</v>
      </c>
      <c r="R76" s="311">
        <v>0.52</v>
      </c>
      <c r="S76" s="311">
        <v>0.54</v>
      </c>
      <c r="T76" s="312">
        <v>0.56000000000000005</v>
      </c>
      <c r="U76" s="311">
        <v>0.64725541496314642</v>
      </c>
      <c r="V76" s="311">
        <v>0.68991141986862003</v>
      </c>
      <c r="W76" s="311">
        <v>0.68991141986862003</v>
      </c>
      <c r="X76" s="311">
        <f>+AD76</f>
        <v>0.73089480810911134</v>
      </c>
      <c r="Y76" s="311"/>
      <c r="AA76" s="311">
        <v>0.7147467661725535</v>
      </c>
      <c r="AB76" s="311">
        <v>0.69928600574856592</v>
      </c>
      <c r="AC76" s="311">
        <v>0.69209312783559651</v>
      </c>
      <c r="AD76" s="311">
        <v>0.73089480810911134</v>
      </c>
      <c r="AE76" s="504">
        <v>0.73089480810911134</v>
      </c>
      <c r="AF76" s="504">
        <v>0.74095605923633301</v>
      </c>
      <c r="AG76" s="496"/>
      <c r="AH76" s="496"/>
    </row>
    <row r="77" spans="2:34" x14ac:dyDescent="0.25">
      <c r="C77" s="62"/>
      <c r="D77" s="62"/>
      <c r="E77" s="62"/>
      <c r="F77" s="62"/>
      <c r="G77" s="97"/>
      <c r="H77" s="97"/>
      <c r="I77" s="97"/>
      <c r="J77" s="97"/>
      <c r="K77" s="97"/>
      <c r="L77" s="97"/>
      <c r="M77" s="97"/>
      <c r="N77" s="97"/>
      <c r="O77" s="97"/>
      <c r="P77" s="97"/>
      <c r="Q77" s="97"/>
      <c r="R77" s="97"/>
      <c r="S77" s="97"/>
      <c r="T77" s="97"/>
      <c r="U77" s="97"/>
    </row>
    <row r="78" spans="2:34" x14ac:dyDescent="0.25">
      <c r="C78" s="62"/>
      <c r="D78" s="62"/>
      <c r="E78" s="62"/>
      <c r="F78" s="62"/>
      <c r="G78" s="97"/>
      <c r="H78" s="97"/>
      <c r="I78" s="97"/>
      <c r="J78" s="97"/>
      <c r="K78" s="97"/>
      <c r="L78" s="97"/>
      <c r="M78" s="97"/>
      <c r="N78" s="97"/>
      <c r="O78" s="97"/>
      <c r="P78" s="97"/>
      <c r="Q78" s="97"/>
      <c r="R78" s="97"/>
      <c r="S78" s="97"/>
      <c r="T78" s="97"/>
      <c r="U78" s="97"/>
    </row>
    <row r="79" spans="2:34" x14ac:dyDescent="0.25">
      <c r="C79" s="62"/>
      <c r="D79" s="62"/>
      <c r="E79" s="62"/>
      <c r="F79" s="62"/>
      <c r="G79" s="97"/>
      <c r="H79" s="97"/>
      <c r="I79" s="97"/>
      <c r="J79" s="97"/>
      <c r="K79" s="97"/>
      <c r="L79" s="97"/>
      <c r="M79" s="97"/>
      <c r="N79" s="97"/>
      <c r="O79" s="97"/>
      <c r="P79" s="97"/>
      <c r="Q79" s="97"/>
      <c r="R79" s="97"/>
      <c r="S79" s="97"/>
      <c r="T79" s="97"/>
      <c r="U79" s="97"/>
    </row>
    <row r="80" spans="2:34" x14ac:dyDescent="0.25">
      <c r="C80" s="62"/>
      <c r="D80" s="62"/>
      <c r="E80" s="62"/>
      <c r="F80" s="62"/>
      <c r="G80" s="97"/>
      <c r="H80" s="97"/>
      <c r="I80" s="97"/>
      <c r="J80" s="97"/>
      <c r="K80" s="97"/>
      <c r="L80" s="97"/>
      <c r="M80" s="97"/>
      <c r="N80" s="97"/>
      <c r="O80" s="97"/>
      <c r="P80" s="97"/>
      <c r="Q80" s="97"/>
      <c r="R80" s="97"/>
      <c r="S80" s="97"/>
      <c r="T80" s="97"/>
      <c r="U80" s="97"/>
    </row>
    <row r="81" spans="2:34" x14ac:dyDescent="0.25">
      <c r="B81" s="193"/>
      <c r="C81" s="7"/>
      <c r="D81" s="7"/>
      <c r="E81" s="7"/>
      <c r="F81" s="7"/>
      <c r="G81" s="249"/>
      <c r="H81" s="249"/>
      <c r="I81" s="249"/>
      <c r="J81" s="249"/>
      <c r="K81" s="249"/>
      <c r="L81" s="249"/>
      <c r="M81" s="249"/>
      <c r="N81" s="249"/>
      <c r="O81" s="249"/>
      <c r="P81" s="249"/>
      <c r="Q81" s="249"/>
      <c r="R81" s="249"/>
      <c r="S81" s="249"/>
      <c r="T81" s="249"/>
      <c r="U81" s="249"/>
    </row>
    <row r="82" spans="2:34" x14ac:dyDescent="0.25">
      <c r="B82" s="194"/>
      <c r="C82" s="192"/>
      <c r="D82" s="192"/>
      <c r="E82" s="192"/>
      <c r="F82" s="192"/>
      <c r="G82" s="233"/>
      <c r="H82" s="233"/>
      <c r="I82" s="233"/>
      <c r="J82" s="233"/>
      <c r="K82" s="233"/>
      <c r="L82" s="233"/>
      <c r="M82" s="233"/>
      <c r="N82" s="233"/>
      <c r="O82" s="233"/>
      <c r="P82" s="233"/>
      <c r="Q82" s="233"/>
      <c r="R82" s="233"/>
      <c r="S82" s="233"/>
      <c r="T82" s="233"/>
      <c r="U82" s="233"/>
      <c r="V82" s="233"/>
      <c r="W82" s="233"/>
      <c r="X82" s="233"/>
      <c r="Y82" s="233"/>
      <c r="AA82" s="233"/>
      <c r="AB82" s="233"/>
      <c r="AC82" s="233"/>
      <c r="AD82" s="233"/>
      <c r="AE82" s="233"/>
      <c r="AF82" s="233"/>
      <c r="AG82" s="233"/>
      <c r="AH82" s="233"/>
    </row>
    <row r="83" spans="2:34" x14ac:dyDescent="0.25">
      <c r="B83" s="194"/>
      <c r="C83" s="192"/>
      <c r="D83" s="192"/>
      <c r="E83" s="192"/>
      <c r="F83" s="192"/>
      <c r="G83" s="233"/>
      <c r="H83" s="233"/>
      <c r="I83" s="233"/>
      <c r="J83" s="233"/>
      <c r="K83" s="233"/>
      <c r="L83" s="233"/>
      <c r="M83" s="233"/>
      <c r="N83" s="233"/>
      <c r="O83" s="233"/>
      <c r="P83" s="233"/>
      <c r="Q83" s="233"/>
      <c r="R83" s="233"/>
      <c r="S83" s="233"/>
      <c r="T83" s="233"/>
      <c r="U83" s="233"/>
      <c r="V83" s="233"/>
      <c r="W83" s="233"/>
      <c r="X83" s="233"/>
      <c r="Y83" s="233"/>
      <c r="AA83" s="233"/>
      <c r="AB83" s="233"/>
      <c r="AC83" s="233"/>
      <c r="AD83" s="233"/>
      <c r="AE83" s="233"/>
      <c r="AF83" s="233"/>
      <c r="AG83" s="233"/>
      <c r="AH83" s="233"/>
    </row>
    <row r="84" spans="2:34" x14ac:dyDescent="0.25">
      <c r="B84" s="194"/>
      <c r="C84" s="192"/>
      <c r="D84" s="192"/>
      <c r="E84" s="192"/>
      <c r="F84" s="192"/>
      <c r="G84" s="233"/>
      <c r="H84" s="233"/>
      <c r="I84" s="233"/>
      <c r="J84" s="233"/>
      <c r="K84" s="233"/>
      <c r="L84" s="233"/>
      <c r="M84" s="233"/>
      <c r="N84" s="233"/>
      <c r="O84" s="233"/>
      <c r="P84" s="233"/>
      <c r="Q84" s="233"/>
      <c r="R84" s="233"/>
      <c r="S84" s="233"/>
      <c r="T84" s="233"/>
      <c r="U84" s="233"/>
      <c r="V84" s="233"/>
      <c r="W84" s="233"/>
      <c r="X84" s="233"/>
      <c r="Y84" s="233"/>
      <c r="AA84" s="233"/>
      <c r="AB84" s="233"/>
      <c r="AC84" s="233"/>
      <c r="AD84" s="233"/>
      <c r="AE84" s="233"/>
      <c r="AF84" s="233"/>
      <c r="AG84" s="233"/>
      <c r="AH84" s="233"/>
    </row>
    <row r="85" spans="2:34" x14ac:dyDescent="0.25">
      <c r="B85" s="194"/>
      <c r="C85" s="192"/>
      <c r="D85" s="192"/>
      <c r="E85" s="192"/>
      <c r="F85" s="192"/>
      <c r="G85" s="233"/>
      <c r="H85" s="233"/>
      <c r="I85" s="233"/>
      <c r="J85" s="233"/>
      <c r="K85" s="233"/>
      <c r="L85" s="233"/>
      <c r="M85" s="233"/>
      <c r="N85" s="233"/>
      <c r="O85" s="233"/>
      <c r="P85" s="233"/>
      <c r="Q85" s="233"/>
      <c r="R85" s="233"/>
      <c r="S85" s="233"/>
      <c r="T85" s="233"/>
      <c r="U85" s="233"/>
      <c r="V85" s="233"/>
      <c r="W85" s="233"/>
      <c r="X85" s="233"/>
      <c r="Y85" s="233"/>
      <c r="AA85" s="233"/>
      <c r="AB85" s="233"/>
      <c r="AC85" s="233"/>
      <c r="AD85" s="233"/>
      <c r="AE85" s="233"/>
      <c r="AF85" s="233"/>
      <c r="AG85" s="233"/>
      <c r="AH85" s="233"/>
    </row>
    <row r="86" spans="2:34" x14ac:dyDescent="0.25">
      <c r="B86" s="194"/>
      <c r="C86" s="192"/>
      <c r="D86" s="192"/>
      <c r="E86" s="192"/>
      <c r="F86" s="192"/>
      <c r="G86" s="233"/>
      <c r="H86" s="233"/>
      <c r="I86" s="233"/>
      <c r="J86" s="233"/>
      <c r="K86" s="233"/>
      <c r="L86" s="233"/>
      <c r="M86" s="233"/>
      <c r="N86" s="233"/>
      <c r="O86" s="233"/>
      <c r="P86" s="233"/>
      <c r="Q86" s="233"/>
      <c r="R86" s="233"/>
      <c r="S86" s="233"/>
      <c r="T86" s="233"/>
      <c r="U86" s="233"/>
      <c r="V86" s="233"/>
      <c r="W86" s="233"/>
      <c r="X86" s="233"/>
      <c r="Y86" s="233"/>
      <c r="AA86" s="233"/>
      <c r="AB86" s="233"/>
      <c r="AC86" s="233"/>
      <c r="AD86" s="233"/>
      <c r="AE86" s="233"/>
      <c r="AF86" s="233"/>
      <c r="AG86" s="233"/>
      <c r="AH86" s="233"/>
    </row>
    <row r="87" spans="2:34" x14ac:dyDescent="0.25">
      <c r="B87" s="194"/>
      <c r="C87" s="192"/>
      <c r="D87" s="192"/>
      <c r="E87" s="192"/>
      <c r="F87" s="192"/>
      <c r="G87" s="233"/>
      <c r="H87" s="233"/>
      <c r="I87" s="233"/>
      <c r="J87" s="233"/>
      <c r="K87" s="233"/>
      <c r="L87" s="233"/>
      <c r="M87" s="233"/>
      <c r="N87" s="233"/>
      <c r="O87" s="233"/>
      <c r="P87" s="233"/>
      <c r="Q87" s="233"/>
      <c r="R87" s="233"/>
      <c r="S87" s="233"/>
      <c r="T87" s="233"/>
      <c r="U87" s="233"/>
      <c r="V87" s="233"/>
      <c r="W87" s="233"/>
      <c r="X87" s="233"/>
      <c r="Y87" s="233"/>
      <c r="AA87" s="233"/>
      <c r="AB87" s="233"/>
      <c r="AC87" s="233"/>
      <c r="AD87" s="233"/>
      <c r="AE87" s="233"/>
      <c r="AF87" s="233"/>
      <c r="AG87" s="233"/>
    </row>
    <row r="88" spans="2:34" x14ac:dyDescent="0.25">
      <c r="B88" s="194"/>
      <c r="C88" s="192"/>
      <c r="D88" s="192"/>
      <c r="E88" s="192"/>
      <c r="F88" s="192"/>
      <c r="G88" s="233"/>
      <c r="H88" s="233"/>
      <c r="I88" s="233"/>
      <c r="J88" s="233"/>
      <c r="K88" s="233"/>
      <c r="L88" s="233"/>
      <c r="M88" s="233"/>
      <c r="N88" s="233"/>
      <c r="O88" s="233"/>
      <c r="P88" s="233"/>
      <c r="Q88" s="233"/>
      <c r="R88" s="233"/>
      <c r="S88" s="233"/>
      <c r="T88" s="233"/>
      <c r="U88" s="233"/>
      <c r="V88" s="233"/>
      <c r="W88" s="233"/>
      <c r="X88" s="233"/>
      <c r="Y88" s="233"/>
      <c r="AA88" s="233"/>
      <c r="AB88" s="233"/>
      <c r="AC88" s="233"/>
      <c r="AD88" s="233"/>
      <c r="AE88" s="233"/>
      <c r="AF88" s="233"/>
      <c r="AG88" s="233"/>
    </row>
    <row r="89" spans="2:34" x14ac:dyDescent="0.25">
      <c r="B89" s="194"/>
      <c r="C89" s="192"/>
      <c r="D89" s="192"/>
      <c r="E89" s="192"/>
      <c r="F89" s="192"/>
      <c r="G89" s="233"/>
      <c r="H89" s="233"/>
      <c r="I89" s="233"/>
      <c r="J89" s="233"/>
      <c r="K89" s="233"/>
      <c r="L89" s="233"/>
      <c r="M89" s="233"/>
      <c r="N89" s="233"/>
      <c r="O89" s="233"/>
      <c r="P89" s="233"/>
      <c r="Q89" s="233"/>
      <c r="R89" s="233"/>
      <c r="S89" s="233"/>
      <c r="T89" s="233"/>
      <c r="U89" s="233"/>
      <c r="V89" s="233"/>
      <c r="W89" s="233"/>
      <c r="X89" s="233"/>
      <c r="Y89" s="233"/>
      <c r="AA89" s="233"/>
      <c r="AB89" s="233"/>
      <c r="AC89" s="233"/>
      <c r="AD89" s="233"/>
      <c r="AE89" s="233"/>
      <c r="AF89" s="233"/>
      <c r="AG89" s="233"/>
    </row>
    <row r="90" spans="2:34" x14ac:dyDescent="0.25">
      <c r="B90" s="194"/>
      <c r="C90" s="192"/>
      <c r="D90" s="192"/>
      <c r="E90" s="192"/>
      <c r="F90" s="192"/>
      <c r="G90" s="233"/>
      <c r="H90" s="233"/>
      <c r="I90" s="233"/>
      <c r="J90" s="233"/>
      <c r="K90" s="233"/>
      <c r="L90" s="233"/>
      <c r="M90" s="233"/>
      <c r="N90" s="233"/>
      <c r="O90" s="233"/>
      <c r="P90" s="233"/>
      <c r="Q90" s="233"/>
      <c r="R90" s="233"/>
      <c r="S90" s="233"/>
      <c r="T90" s="233"/>
      <c r="U90" s="233"/>
      <c r="V90" s="233"/>
      <c r="W90" s="233"/>
      <c r="X90" s="233"/>
      <c r="Y90" s="233"/>
      <c r="AA90" s="233"/>
      <c r="AB90" s="233"/>
      <c r="AC90" s="233"/>
      <c r="AD90" s="233"/>
      <c r="AE90" s="233"/>
      <c r="AF90" s="233"/>
      <c r="AG90" s="233"/>
    </row>
    <row r="91" spans="2:34" x14ac:dyDescent="0.25">
      <c r="C91" s="25"/>
      <c r="D91" s="25"/>
      <c r="E91" s="25"/>
      <c r="F91" s="25"/>
      <c r="G91" s="266"/>
      <c r="H91" s="266"/>
      <c r="I91" s="266"/>
      <c r="J91" s="266"/>
      <c r="K91" s="266"/>
      <c r="L91" s="266"/>
      <c r="M91" s="266"/>
      <c r="N91" s="266"/>
      <c r="O91" s="266"/>
      <c r="P91" s="266"/>
      <c r="Q91" s="266"/>
      <c r="R91" s="266"/>
      <c r="S91" s="266"/>
      <c r="T91" s="266"/>
      <c r="U91" s="266"/>
      <c r="V91" s="266"/>
      <c r="W91" s="266"/>
      <c r="X91" s="266"/>
      <c r="Y91" s="266"/>
      <c r="AA91" s="266"/>
      <c r="AB91" s="266"/>
      <c r="AC91" s="266"/>
      <c r="AD91" s="266"/>
      <c r="AE91" s="266"/>
      <c r="AF91" s="266"/>
    </row>
    <row r="92" spans="2:34" x14ac:dyDescent="0.25">
      <c r="B92" s="195"/>
      <c r="C92" s="25"/>
      <c r="D92" s="25"/>
      <c r="E92" s="25"/>
      <c r="F92" s="25"/>
      <c r="G92" s="266"/>
      <c r="H92" s="266"/>
      <c r="I92" s="266"/>
      <c r="J92" s="266"/>
      <c r="K92" s="266"/>
      <c r="L92" s="266"/>
      <c r="M92" s="266"/>
      <c r="N92" s="266"/>
      <c r="O92" s="266"/>
      <c r="P92" s="266"/>
      <c r="Q92" s="266"/>
      <c r="R92" s="266"/>
      <c r="S92" s="266"/>
      <c r="T92" s="266"/>
      <c r="U92" s="266"/>
      <c r="V92" s="266"/>
      <c r="W92" s="266"/>
      <c r="X92" s="266"/>
      <c r="Y92" s="266"/>
      <c r="AA92" s="266"/>
      <c r="AB92" s="266"/>
      <c r="AC92" s="266"/>
      <c r="AD92" s="266"/>
      <c r="AE92" s="266"/>
      <c r="AF92" s="266"/>
    </row>
    <row r="93" spans="2:34" x14ac:dyDescent="0.25">
      <c r="B93" s="194"/>
      <c r="C93" s="192"/>
      <c r="D93" s="192"/>
      <c r="E93" s="192"/>
      <c r="F93" s="192"/>
      <c r="G93" s="233"/>
      <c r="H93" s="233"/>
      <c r="I93" s="233"/>
      <c r="J93" s="233"/>
      <c r="K93" s="233"/>
      <c r="L93" s="233"/>
      <c r="M93" s="233"/>
      <c r="N93" s="233"/>
      <c r="O93" s="233"/>
      <c r="P93" s="233"/>
      <c r="Q93" s="233"/>
      <c r="R93" s="233"/>
      <c r="S93" s="233"/>
      <c r="T93" s="233"/>
      <c r="U93" s="233"/>
      <c r="V93" s="233"/>
      <c r="W93" s="233"/>
      <c r="X93" s="233"/>
      <c r="Y93" s="233"/>
      <c r="AA93" s="233"/>
      <c r="AB93" s="233"/>
      <c r="AC93" s="233"/>
      <c r="AD93" s="233"/>
      <c r="AE93" s="233"/>
      <c r="AF93" s="233"/>
      <c r="AG93" s="233"/>
    </row>
    <row r="94" spans="2:34" x14ac:dyDescent="0.25">
      <c r="B94" s="194"/>
      <c r="C94" s="192"/>
      <c r="D94" s="192"/>
      <c r="E94" s="192"/>
      <c r="F94" s="192"/>
      <c r="G94" s="233"/>
      <c r="H94" s="233"/>
      <c r="I94" s="233"/>
      <c r="J94" s="233"/>
      <c r="K94" s="233"/>
      <c r="L94" s="233"/>
      <c r="M94" s="233"/>
      <c r="N94" s="233"/>
      <c r="O94" s="233"/>
      <c r="P94" s="233"/>
      <c r="Q94" s="233"/>
      <c r="R94" s="233"/>
      <c r="S94" s="233"/>
      <c r="T94" s="233"/>
      <c r="U94" s="233"/>
      <c r="V94" s="233"/>
      <c r="W94" s="233"/>
      <c r="X94" s="233"/>
      <c r="Y94" s="233"/>
      <c r="AA94" s="233"/>
      <c r="AB94" s="233"/>
      <c r="AC94" s="233"/>
      <c r="AD94" s="233"/>
      <c r="AE94" s="233"/>
      <c r="AF94" s="233"/>
      <c r="AG94" s="233"/>
    </row>
    <row r="95" spans="2:34" x14ac:dyDescent="0.25">
      <c r="B95" s="194"/>
      <c r="C95" s="192"/>
      <c r="D95" s="192"/>
      <c r="E95" s="192"/>
      <c r="F95" s="192"/>
      <c r="G95" s="233"/>
      <c r="H95" s="233"/>
      <c r="I95" s="233"/>
      <c r="J95" s="233"/>
      <c r="K95" s="233"/>
      <c r="L95" s="233"/>
      <c r="M95" s="233"/>
      <c r="N95" s="233"/>
      <c r="O95" s="233"/>
      <c r="P95" s="233"/>
      <c r="Q95" s="233"/>
      <c r="R95" s="233"/>
      <c r="S95" s="233"/>
      <c r="T95" s="233"/>
      <c r="U95" s="233"/>
      <c r="V95" s="233"/>
      <c r="W95" s="233"/>
      <c r="X95" s="233"/>
      <c r="Y95" s="233"/>
      <c r="AA95" s="233"/>
      <c r="AB95" s="233"/>
      <c r="AC95" s="233"/>
      <c r="AD95" s="233"/>
      <c r="AE95" s="233"/>
      <c r="AF95" s="233"/>
      <c r="AG95" s="233"/>
    </row>
    <row r="96" spans="2:34" x14ac:dyDescent="0.25">
      <c r="B96" s="194"/>
      <c r="C96" s="192"/>
      <c r="D96" s="192"/>
      <c r="E96" s="192"/>
      <c r="F96" s="192"/>
      <c r="G96" s="233"/>
      <c r="H96" s="233"/>
      <c r="I96" s="233"/>
      <c r="J96" s="233"/>
      <c r="K96" s="233"/>
      <c r="L96" s="233"/>
      <c r="M96" s="233"/>
      <c r="N96" s="233"/>
      <c r="O96" s="233"/>
      <c r="P96" s="233"/>
      <c r="Q96" s="233"/>
      <c r="R96" s="233"/>
      <c r="S96" s="233"/>
      <c r="T96" s="233"/>
      <c r="U96" s="233"/>
      <c r="V96" s="233"/>
      <c r="W96" s="233"/>
      <c r="X96" s="233"/>
      <c r="Y96" s="233"/>
      <c r="AA96" s="233"/>
      <c r="AB96" s="233"/>
      <c r="AC96" s="233"/>
      <c r="AD96" s="233"/>
      <c r="AE96" s="233"/>
      <c r="AF96" s="233"/>
      <c r="AG96" s="233"/>
    </row>
    <row r="97" spans="2:33" x14ac:dyDescent="0.25">
      <c r="B97" s="194"/>
      <c r="C97" s="192"/>
      <c r="D97" s="192"/>
      <c r="E97" s="192"/>
      <c r="F97" s="192"/>
      <c r="G97" s="233"/>
      <c r="H97" s="233"/>
      <c r="I97" s="233"/>
      <c r="J97" s="233"/>
      <c r="K97" s="233"/>
      <c r="L97" s="233"/>
      <c r="M97" s="233"/>
      <c r="N97" s="233"/>
      <c r="O97" s="233"/>
      <c r="P97" s="233"/>
      <c r="Q97" s="233"/>
      <c r="R97" s="313"/>
      <c r="S97" s="313"/>
      <c r="T97" s="313"/>
      <c r="U97" s="313"/>
      <c r="V97" s="313"/>
      <c r="W97" s="313"/>
      <c r="X97" s="313"/>
      <c r="Y97" s="313"/>
      <c r="AA97" s="313"/>
      <c r="AB97" s="313"/>
      <c r="AC97" s="313"/>
      <c r="AD97" s="313"/>
      <c r="AE97" s="313"/>
      <c r="AF97" s="313"/>
      <c r="AG97" s="313"/>
    </row>
    <row r="98" spans="2:33" x14ac:dyDescent="0.25">
      <c r="C98" s="25"/>
      <c r="D98" s="25"/>
      <c r="E98" s="25"/>
      <c r="F98" s="25"/>
      <c r="G98" s="266"/>
      <c r="H98" s="266"/>
      <c r="I98" s="266"/>
      <c r="J98" s="266"/>
      <c r="K98" s="266"/>
      <c r="L98" s="266"/>
      <c r="M98" s="266"/>
      <c r="N98" s="266"/>
      <c r="O98" s="266"/>
      <c r="P98" s="266"/>
      <c r="Q98" s="266"/>
      <c r="R98" s="266"/>
      <c r="S98" s="266"/>
      <c r="T98" s="266"/>
      <c r="U98" s="266"/>
    </row>
    <row r="99" spans="2:33" x14ac:dyDescent="0.25">
      <c r="C99" s="26"/>
      <c r="D99" s="26"/>
      <c r="E99" s="26"/>
      <c r="F99" s="26"/>
      <c r="G99" s="275"/>
      <c r="H99" s="275"/>
      <c r="I99" s="275"/>
      <c r="J99" s="275"/>
      <c r="K99" s="275"/>
      <c r="L99" s="275"/>
      <c r="M99" s="275"/>
      <c r="N99" s="275"/>
      <c r="O99" s="275"/>
      <c r="P99" s="275"/>
      <c r="Q99" s="275"/>
      <c r="R99" s="275"/>
      <c r="S99" s="275"/>
      <c r="T99" s="275"/>
      <c r="U99" s="275"/>
    </row>
    <row r="100" spans="2:33" x14ac:dyDescent="0.25">
      <c r="C100" s="26"/>
      <c r="D100" s="26"/>
      <c r="E100" s="26"/>
      <c r="F100" s="26"/>
      <c r="G100" s="275"/>
      <c r="H100" s="275"/>
      <c r="I100" s="275"/>
      <c r="J100" s="275"/>
      <c r="K100" s="275"/>
      <c r="L100" s="275"/>
      <c r="M100" s="275"/>
      <c r="N100" s="275"/>
      <c r="O100" s="275"/>
      <c r="P100" s="275"/>
      <c r="Q100" s="275"/>
      <c r="R100" s="275"/>
      <c r="S100" s="275"/>
      <c r="T100" s="275"/>
      <c r="U100" s="275"/>
    </row>
    <row r="101" spans="2:33" x14ac:dyDescent="0.25">
      <c r="C101" s="26"/>
      <c r="D101" s="26"/>
      <c r="E101" s="26"/>
      <c r="F101" s="26"/>
      <c r="G101" s="275"/>
      <c r="H101" s="275"/>
      <c r="I101" s="275"/>
      <c r="J101" s="275"/>
      <c r="K101" s="275"/>
      <c r="L101" s="275"/>
      <c r="M101" s="275"/>
      <c r="N101" s="275"/>
      <c r="O101" s="275"/>
      <c r="P101" s="275"/>
      <c r="Q101" s="275"/>
      <c r="R101" s="275"/>
      <c r="S101" s="275"/>
      <c r="T101" s="275"/>
      <c r="U101" s="275"/>
    </row>
    <row r="102" spans="2:33" x14ac:dyDescent="0.25">
      <c r="C102" s="25"/>
      <c r="D102" s="25"/>
      <c r="E102" s="25"/>
      <c r="F102" s="25"/>
      <c r="G102" s="266"/>
      <c r="H102" s="266"/>
      <c r="I102" s="266"/>
      <c r="J102" s="266"/>
      <c r="K102" s="266"/>
      <c r="L102" s="266"/>
      <c r="M102" s="266"/>
      <c r="N102" s="266"/>
      <c r="O102" s="266"/>
      <c r="P102" s="266"/>
      <c r="Q102" s="266"/>
      <c r="R102" s="266"/>
      <c r="S102" s="266"/>
      <c r="T102" s="266"/>
      <c r="U102" s="266"/>
    </row>
    <row r="103" spans="2:33" x14ac:dyDescent="0.25">
      <c r="C103" s="65"/>
      <c r="D103" s="65"/>
      <c r="E103" s="65"/>
      <c r="F103" s="65"/>
      <c r="G103" s="276"/>
      <c r="H103" s="276"/>
      <c r="I103" s="276"/>
      <c r="J103" s="276"/>
      <c r="K103" s="276"/>
      <c r="L103" s="276"/>
      <c r="M103" s="276"/>
      <c r="N103" s="276"/>
      <c r="O103" s="276"/>
      <c r="P103" s="276"/>
      <c r="Q103" s="276"/>
      <c r="R103" s="276"/>
      <c r="S103" s="276"/>
      <c r="T103" s="276"/>
      <c r="U103" s="276"/>
    </row>
    <row r="104" spans="2:33" x14ac:dyDescent="0.25">
      <c r="C104" s="26"/>
      <c r="D104" s="26"/>
      <c r="E104" s="26"/>
      <c r="F104" s="26"/>
      <c r="G104" s="275"/>
      <c r="H104" s="275"/>
      <c r="I104" s="275"/>
      <c r="J104" s="275"/>
      <c r="K104" s="275"/>
      <c r="L104" s="275"/>
      <c r="M104" s="275"/>
      <c r="N104" s="275"/>
      <c r="O104" s="275"/>
      <c r="P104" s="275"/>
      <c r="Q104" s="275"/>
      <c r="R104" s="275"/>
      <c r="S104" s="275"/>
      <c r="T104" s="275"/>
      <c r="U104" s="275"/>
    </row>
    <row r="105" spans="2:33" x14ac:dyDescent="0.25">
      <c r="C105" s="25"/>
      <c r="D105" s="25"/>
      <c r="E105" s="25"/>
      <c r="F105" s="25"/>
      <c r="G105" s="266"/>
      <c r="H105" s="266"/>
      <c r="I105" s="266"/>
      <c r="J105" s="266"/>
      <c r="K105" s="266"/>
      <c r="L105" s="266"/>
      <c r="M105" s="266"/>
      <c r="N105" s="266"/>
      <c r="O105" s="266"/>
      <c r="P105" s="266"/>
      <c r="Q105" s="266"/>
      <c r="R105" s="266"/>
      <c r="S105" s="266"/>
      <c r="T105" s="266"/>
      <c r="U105" s="266"/>
    </row>
    <row r="106" spans="2:33" x14ac:dyDescent="0.25">
      <c r="C106" s="25"/>
      <c r="D106" s="25"/>
      <c r="E106" s="25"/>
      <c r="F106" s="25"/>
      <c r="G106" s="266"/>
      <c r="H106" s="266"/>
      <c r="I106" s="266"/>
      <c r="J106" s="266"/>
      <c r="K106" s="266"/>
      <c r="L106" s="266"/>
      <c r="M106" s="266"/>
      <c r="N106" s="266"/>
      <c r="O106" s="266"/>
      <c r="P106" s="266"/>
      <c r="Q106" s="266"/>
      <c r="R106" s="266"/>
      <c r="S106" s="266"/>
      <c r="T106" s="266"/>
      <c r="U106" s="266"/>
    </row>
    <row r="107" spans="2:33" x14ac:dyDescent="0.25">
      <c r="C107" s="26"/>
      <c r="D107" s="26"/>
      <c r="E107" s="26"/>
      <c r="F107" s="26"/>
      <c r="G107" s="275"/>
      <c r="H107" s="275"/>
      <c r="I107" s="275"/>
      <c r="J107" s="275"/>
      <c r="K107" s="275"/>
      <c r="L107" s="275"/>
      <c r="M107" s="275"/>
      <c r="N107" s="275"/>
      <c r="O107" s="275"/>
      <c r="P107" s="275"/>
      <c r="Q107" s="275"/>
      <c r="R107" s="275"/>
      <c r="S107" s="275"/>
      <c r="T107" s="275"/>
      <c r="U107" s="275"/>
    </row>
    <row r="108" spans="2:33" x14ac:dyDescent="0.25">
      <c r="C108" s="26"/>
      <c r="D108" s="26"/>
      <c r="E108" s="26"/>
      <c r="F108" s="26"/>
      <c r="G108" s="275"/>
      <c r="H108" s="275"/>
      <c r="I108" s="275"/>
      <c r="J108" s="275"/>
      <c r="K108" s="275"/>
      <c r="L108" s="275"/>
      <c r="M108" s="275"/>
      <c r="N108" s="275"/>
      <c r="O108" s="275"/>
      <c r="P108" s="275"/>
      <c r="Q108" s="275"/>
      <c r="R108" s="275"/>
      <c r="S108" s="275"/>
      <c r="T108" s="275"/>
      <c r="U108" s="275"/>
    </row>
    <row r="109" spans="2:33" x14ac:dyDescent="0.25">
      <c r="C109" s="25"/>
      <c r="D109" s="25"/>
      <c r="E109" s="25"/>
      <c r="F109" s="25"/>
      <c r="G109" s="266"/>
      <c r="H109" s="266"/>
      <c r="I109" s="266"/>
      <c r="J109" s="266"/>
      <c r="K109" s="266"/>
      <c r="L109" s="266"/>
      <c r="M109" s="266"/>
      <c r="N109" s="266"/>
      <c r="O109" s="266"/>
      <c r="P109" s="266"/>
      <c r="Q109" s="266"/>
      <c r="R109" s="266"/>
      <c r="S109" s="266"/>
      <c r="T109" s="266"/>
      <c r="U109" s="266"/>
    </row>
    <row r="110" spans="2:33" x14ac:dyDescent="0.25">
      <c r="C110" s="65"/>
      <c r="D110" s="65"/>
      <c r="E110" s="65"/>
      <c r="F110" s="65"/>
      <c r="G110" s="276"/>
      <c r="H110" s="276"/>
      <c r="I110" s="276"/>
      <c r="J110" s="276"/>
      <c r="K110" s="276"/>
      <c r="L110" s="276"/>
      <c r="M110" s="276"/>
      <c r="N110" s="276"/>
      <c r="O110" s="276"/>
      <c r="P110" s="276"/>
      <c r="Q110" s="276"/>
      <c r="R110" s="276"/>
      <c r="S110" s="276"/>
      <c r="T110" s="276"/>
      <c r="U110" s="276"/>
    </row>
    <row r="111" spans="2:33" x14ac:dyDescent="0.25">
      <c r="C111" s="26"/>
      <c r="D111" s="26"/>
      <c r="E111" s="26"/>
      <c r="F111" s="26"/>
      <c r="G111" s="275"/>
      <c r="H111" s="275"/>
      <c r="I111" s="275"/>
      <c r="J111" s="275"/>
      <c r="K111" s="275"/>
      <c r="L111" s="275"/>
      <c r="M111" s="275"/>
      <c r="N111" s="275"/>
      <c r="O111" s="275"/>
      <c r="P111" s="275"/>
      <c r="Q111" s="275"/>
      <c r="R111" s="275"/>
      <c r="S111" s="275"/>
      <c r="T111" s="275"/>
      <c r="U111" s="275"/>
    </row>
    <row r="112" spans="2:33" x14ac:dyDescent="0.25">
      <c r="C112" s="25"/>
      <c r="D112" s="25"/>
      <c r="E112" s="25"/>
      <c r="F112" s="25"/>
      <c r="G112" s="266"/>
      <c r="H112" s="266"/>
      <c r="I112" s="266"/>
      <c r="J112" s="266"/>
      <c r="K112" s="266"/>
      <c r="L112" s="266"/>
      <c r="M112" s="266"/>
      <c r="N112" s="266"/>
      <c r="O112" s="266"/>
      <c r="P112" s="266"/>
      <c r="Q112" s="266"/>
      <c r="R112" s="266"/>
      <c r="S112" s="266"/>
      <c r="T112" s="266"/>
      <c r="U112" s="266"/>
    </row>
    <row r="113" spans="3:21" x14ac:dyDescent="0.25">
      <c r="C113" s="25"/>
      <c r="D113" s="25"/>
      <c r="E113" s="25"/>
      <c r="F113" s="25"/>
      <c r="G113" s="266"/>
      <c r="H113" s="266"/>
      <c r="I113" s="266"/>
      <c r="J113" s="266"/>
      <c r="K113" s="266"/>
      <c r="L113" s="266"/>
      <c r="M113" s="266"/>
      <c r="N113" s="266"/>
      <c r="O113" s="266"/>
      <c r="P113" s="266"/>
      <c r="Q113" s="266"/>
      <c r="R113" s="266"/>
      <c r="S113" s="266"/>
      <c r="T113" s="266"/>
      <c r="U113" s="266"/>
    </row>
    <row r="114" spans="3:21" x14ac:dyDescent="0.25">
      <c r="C114" s="26"/>
      <c r="D114" s="26"/>
      <c r="E114" s="26"/>
      <c r="F114" s="26"/>
      <c r="G114" s="275"/>
      <c r="H114" s="275"/>
      <c r="I114" s="275"/>
      <c r="J114" s="275"/>
      <c r="K114" s="275"/>
      <c r="L114" s="275"/>
      <c r="M114" s="275"/>
      <c r="N114" s="275"/>
      <c r="O114" s="275"/>
      <c r="P114" s="275"/>
      <c r="Q114" s="275"/>
      <c r="R114" s="275"/>
      <c r="S114" s="275"/>
      <c r="T114" s="275"/>
      <c r="U114" s="275"/>
    </row>
    <row r="115" spans="3:21" x14ac:dyDescent="0.25">
      <c r="C115" s="26"/>
      <c r="D115" s="26"/>
      <c r="E115" s="26"/>
      <c r="F115" s="26"/>
      <c r="G115" s="275"/>
      <c r="H115" s="275"/>
      <c r="I115" s="275"/>
      <c r="J115" s="275"/>
      <c r="K115" s="275"/>
      <c r="L115" s="275"/>
      <c r="M115" s="275"/>
      <c r="N115" s="275"/>
      <c r="O115" s="275"/>
      <c r="P115" s="275"/>
      <c r="Q115" s="275"/>
      <c r="R115" s="275"/>
      <c r="S115" s="275"/>
      <c r="T115" s="275"/>
      <c r="U115" s="275"/>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F49B-6D22-43EB-95DC-73CEB7BCD7F6}">
  <sheetPr>
    <tabColor rgb="FF8CA7AF"/>
  </sheetPr>
  <dimension ref="A1:AV107"/>
  <sheetViews>
    <sheetView showGridLines="0" zoomScale="75" zoomScaleNormal="75" workbookViewId="0">
      <pane xSplit="2" ySplit="3" topLeftCell="P4" activePane="bottomRight" state="frozen"/>
      <selection activeCell="B2" sqref="B2"/>
      <selection pane="topRight" activeCell="B2" sqref="B2"/>
      <selection pane="bottomLeft" activeCell="B2" sqref="B2"/>
      <selection pane="bottomRight" activeCell="B2" sqref="B2"/>
    </sheetView>
  </sheetViews>
  <sheetFormatPr defaultColWidth="9.140625" defaultRowHeight="15" x14ac:dyDescent="0.25"/>
  <cols>
    <col min="1" max="1" width="5.5703125" customWidth="1"/>
    <col min="2" max="2" width="50.5703125" customWidth="1"/>
    <col min="3" max="9" width="0" style="235" hidden="1" customWidth="1"/>
    <col min="10" max="45" width="9.140625" style="235"/>
  </cols>
  <sheetData>
    <row r="1" spans="1:48" ht="5.0999999999999996" customHeight="1" x14ac:dyDescent="0.25">
      <c r="Q1" s="248"/>
      <c r="R1" s="248"/>
      <c r="S1" s="248"/>
      <c r="T1" s="248"/>
      <c r="U1" s="248"/>
    </row>
    <row r="2" spans="1:48" ht="30" customHeight="1" x14ac:dyDescent="0.25">
      <c r="B2" s="171" t="s">
        <v>49</v>
      </c>
      <c r="C2" s="283"/>
      <c r="D2" s="283"/>
      <c r="E2" s="283"/>
      <c r="F2" s="283"/>
      <c r="G2" s="236"/>
      <c r="H2" s="236"/>
      <c r="I2" s="236"/>
      <c r="J2" s="236"/>
      <c r="K2" s="236"/>
      <c r="L2" s="236"/>
      <c r="M2" s="237"/>
      <c r="N2" s="237"/>
      <c r="O2" s="238"/>
      <c r="P2" s="237"/>
      <c r="U2" s="239"/>
      <c r="AA2" s="239"/>
      <c r="AB2" s="239"/>
      <c r="AC2" s="239"/>
      <c r="AD2" s="239"/>
      <c r="AJ2" s="239"/>
      <c r="AK2" s="239"/>
      <c r="AL2" s="239"/>
      <c r="AM2" s="239"/>
    </row>
    <row r="3" spans="1:48" x14ac:dyDescent="0.25">
      <c r="B3" s="165" t="s">
        <v>401</v>
      </c>
      <c r="C3" s="240">
        <v>2001</v>
      </c>
      <c r="D3" s="240">
        <v>2002</v>
      </c>
      <c r="E3" s="240">
        <v>2003</v>
      </c>
      <c r="F3" s="240">
        <v>2004</v>
      </c>
      <c r="G3" s="240">
        <v>2005</v>
      </c>
      <c r="H3" s="240">
        <v>2006</v>
      </c>
      <c r="I3" s="240">
        <v>2007</v>
      </c>
      <c r="J3" s="240">
        <v>2008</v>
      </c>
      <c r="K3" s="240">
        <v>2009</v>
      </c>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c r="AJ3" s="243" t="s">
        <v>283</v>
      </c>
      <c r="AK3" s="243" t="s">
        <v>286</v>
      </c>
      <c r="AL3" s="243" t="s">
        <v>287</v>
      </c>
      <c r="AM3" s="243" t="s">
        <v>288</v>
      </c>
      <c r="AN3" s="244" t="s">
        <v>313</v>
      </c>
      <c r="AO3" s="244" t="s">
        <v>318</v>
      </c>
      <c r="AP3" s="244" t="s">
        <v>316</v>
      </c>
      <c r="AQ3" s="244" t="s">
        <v>317</v>
      </c>
      <c r="AR3" s="239"/>
      <c r="AS3" s="239"/>
      <c r="AT3" s="101"/>
    </row>
    <row r="4" spans="1:48" s="6" customFormat="1" x14ac:dyDescent="0.25">
      <c r="A4"/>
      <c r="B4" s="63" t="s">
        <v>261</v>
      </c>
      <c r="C4" s="314" t="s">
        <v>23</v>
      </c>
      <c r="D4" s="314" t="s">
        <v>23</v>
      </c>
      <c r="E4" s="314" t="s">
        <v>23</v>
      </c>
      <c r="F4" s="314" t="s">
        <v>23</v>
      </c>
      <c r="G4" s="314" t="s">
        <v>23</v>
      </c>
      <c r="H4" s="314" t="s">
        <v>23</v>
      </c>
      <c r="I4" s="314" t="s">
        <v>23</v>
      </c>
      <c r="J4" s="314" t="s">
        <v>23</v>
      </c>
      <c r="K4" s="314" t="s">
        <v>23</v>
      </c>
      <c r="L4" s="314" t="s">
        <v>23</v>
      </c>
      <c r="M4" s="314" t="s">
        <v>23</v>
      </c>
      <c r="N4" s="314" t="s">
        <v>23</v>
      </c>
      <c r="O4" s="314" t="s">
        <v>23</v>
      </c>
      <c r="P4" s="314" t="s">
        <v>23</v>
      </c>
      <c r="Q4" s="315"/>
      <c r="R4" s="315"/>
      <c r="S4" s="315">
        <v>2685.7931201863744</v>
      </c>
      <c r="T4" s="315">
        <v>2605.3541714731359</v>
      </c>
      <c r="U4" s="315">
        <v>2584.1930197883253</v>
      </c>
      <c r="V4" s="315">
        <v>2594.632719888255</v>
      </c>
      <c r="W4" s="315">
        <v>1314.1473829019924</v>
      </c>
      <c r="X4" s="315">
        <f>AD4</f>
        <v>3833.5428537008138</v>
      </c>
      <c r="Y4" s="334"/>
      <c r="Z4" s="264"/>
      <c r="AA4" s="315">
        <v>-232.23132052680319</v>
      </c>
      <c r="AB4" s="315">
        <v>1218.672709362361</v>
      </c>
      <c r="AC4" s="315">
        <v>1406.959083494824</v>
      </c>
      <c r="AD4" s="315">
        <v>3833.5428537008138</v>
      </c>
      <c r="AE4" s="315">
        <v>708.71209215859756</v>
      </c>
      <c r="AF4" s="315">
        <v>1286.5386101102349</v>
      </c>
      <c r="AG4" s="315"/>
      <c r="AH4" s="315"/>
      <c r="AI4" s="264"/>
      <c r="AJ4" s="315">
        <f t="shared" ref="AJ4:AJ17" si="0">AA4</f>
        <v>-232.23132052680319</v>
      </c>
      <c r="AK4" s="315">
        <f t="shared" ref="AK4:AK17" si="1">AB4-AA4</f>
        <v>1450.9040298891641</v>
      </c>
      <c r="AL4" s="315">
        <f t="shared" ref="AL4:AL17" si="2">AC4-AB4</f>
        <v>188.28637413246292</v>
      </c>
      <c r="AM4" s="315">
        <f>AD4-AC4</f>
        <v>2426.5837702059898</v>
      </c>
      <c r="AN4" s="315">
        <f t="shared" ref="AN4:AN17" si="3">AE4</f>
        <v>708.71209215859756</v>
      </c>
      <c r="AO4" s="315">
        <f>AF4-AE4</f>
        <v>577.82651795163736</v>
      </c>
      <c r="AP4" s="315"/>
      <c r="AQ4" s="315"/>
      <c r="AR4" s="275"/>
      <c r="AS4" s="275"/>
      <c r="AT4" s="26"/>
    </row>
    <row r="5" spans="1:48" x14ac:dyDescent="0.25">
      <c r="B5" s="13" t="s">
        <v>33</v>
      </c>
      <c r="C5" s="284" t="s">
        <v>23</v>
      </c>
      <c r="D5" s="284" t="s">
        <v>23</v>
      </c>
      <c r="E5" s="284" t="s">
        <v>23</v>
      </c>
      <c r="F5" s="284" t="s">
        <v>23</v>
      </c>
      <c r="G5" s="284" t="s">
        <v>23</v>
      </c>
      <c r="H5" s="284" t="s">
        <v>23</v>
      </c>
      <c r="I5" s="284" t="s">
        <v>23</v>
      </c>
      <c r="J5" s="284" t="s">
        <v>23</v>
      </c>
      <c r="K5" s="284" t="s">
        <v>23</v>
      </c>
      <c r="L5" s="284" t="s">
        <v>23</v>
      </c>
      <c r="M5" s="284" t="s">
        <v>23</v>
      </c>
      <c r="N5" s="284" t="s">
        <v>23</v>
      </c>
      <c r="O5" s="284" t="s">
        <v>23</v>
      </c>
      <c r="P5" s="284" t="s">
        <v>23</v>
      </c>
      <c r="Q5" s="284" t="s">
        <v>23</v>
      </c>
      <c r="R5" s="284" t="s">
        <v>23</v>
      </c>
      <c r="S5" s="266">
        <v>3383.0516946046405</v>
      </c>
      <c r="T5" s="266">
        <v>3286.66607970418</v>
      </c>
      <c r="U5" s="266">
        <v>3716.1831616609807</v>
      </c>
      <c r="V5" s="266">
        <v>3504.254208857255</v>
      </c>
      <c r="W5" s="266">
        <v>3735.0944332469921</v>
      </c>
      <c r="X5" s="266">
        <f>AD5</f>
        <v>4522.4583364073105</v>
      </c>
      <c r="Y5" s="266"/>
      <c r="AA5" s="266">
        <v>709.50291174719689</v>
      </c>
      <c r="AB5" s="266">
        <v>1994.0281551197716</v>
      </c>
      <c r="AC5" s="266">
        <v>3045.7051749504958</v>
      </c>
      <c r="AD5" s="266">
        <v>4522.4583364073105</v>
      </c>
      <c r="AE5" s="266">
        <v>1415.4758220632948</v>
      </c>
      <c r="AF5" s="266">
        <v>2464.2951454571003</v>
      </c>
      <c r="AG5" s="266"/>
      <c r="AH5" s="266"/>
      <c r="AJ5" s="266">
        <f t="shared" si="0"/>
        <v>709.50291174719689</v>
      </c>
      <c r="AK5" s="266">
        <f t="shared" si="1"/>
        <v>1284.5252433725746</v>
      </c>
      <c r="AL5" s="266">
        <f t="shared" si="2"/>
        <v>1051.6770198307242</v>
      </c>
      <c r="AM5" s="266">
        <f t="shared" ref="AM5:AM17" si="4">AD5-AC5</f>
        <v>1476.7531614568147</v>
      </c>
      <c r="AN5" s="266">
        <f>AE5</f>
        <v>1415.4758220632948</v>
      </c>
      <c r="AO5" s="266">
        <f>AF5-AE5</f>
        <v>1048.8193233938055</v>
      </c>
      <c r="AP5" s="266"/>
      <c r="AQ5" s="266"/>
      <c r="AR5" s="266"/>
      <c r="AS5" s="266"/>
      <c r="AT5" s="25"/>
    </row>
    <row r="6" spans="1:48" x14ac:dyDescent="0.25">
      <c r="B6" s="13" t="s">
        <v>402</v>
      </c>
      <c r="C6" s="284" t="s">
        <v>23</v>
      </c>
      <c r="D6" s="284" t="s">
        <v>23</v>
      </c>
      <c r="E6" s="284" t="s">
        <v>23</v>
      </c>
      <c r="F6" s="284" t="s">
        <v>23</v>
      </c>
      <c r="G6" s="284" t="s">
        <v>23</v>
      </c>
      <c r="H6" s="284" t="s">
        <v>23</v>
      </c>
      <c r="I6" s="284" t="s">
        <v>23</v>
      </c>
      <c r="J6" s="284" t="s">
        <v>23</v>
      </c>
      <c r="K6" s="284" t="s">
        <v>23</v>
      </c>
      <c r="L6" s="284" t="s">
        <v>23</v>
      </c>
      <c r="M6" s="284" t="s">
        <v>23</v>
      </c>
      <c r="N6" s="284" t="s">
        <v>23</v>
      </c>
      <c r="O6" s="284" t="s">
        <v>23</v>
      </c>
      <c r="P6" s="284" t="s">
        <v>23</v>
      </c>
      <c r="Q6" s="284" t="s">
        <v>23</v>
      </c>
      <c r="R6" s="284" t="s">
        <v>23</v>
      </c>
      <c r="S6" s="266">
        <v>-697.25857441826599</v>
      </c>
      <c r="T6" s="266">
        <v>-681.31190823104419</v>
      </c>
      <c r="U6" s="266">
        <v>-1131.9901418726554</v>
      </c>
      <c r="V6" s="266">
        <v>-909.62148896899987</v>
      </c>
      <c r="W6" s="266">
        <v>-2420.9470503449998</v>
      </c>
      <c r="X6" s="266">
        <f t="shared" ref="X6:X10" si="5">AD6</f>
        <v>-688.91548270649673</v>
      </c>
      <c r="Y6" s="266"/>
      <c r="Z6" s="442"/>
      <c r="AA6" s="266">
        <v>-941.73423227400008</v>
      </c>
      <c r="AB6" s="266">
        <v>-775.35544575741051</v>
      </c>
      <c r="AC6" s="266">
        <v>-1638.7460914556718</v>
      </c>
      <c r="AD6" s="266">
        <v>-688.91548270649673</v>
      </c>
      <c r="AE6" s="266">
        <v>-706.76372990469724</v>
      </c>
      <c r="AF6" s="266">
        <v>-1177.7565353468653</v>
      </c>
      <c r="AG6" s="266"/>
      <c r="AH6" s="266"/>
      <c r="AJ6" s="266">
        <f t="shared" si="0"/>
        <v>-941.73423227400008</v>
      </c>
      <c r="AK6" s="266">
        <f t="shared" si="1"/>
        <v>166.37878651658957</v>
      </c>
      <c r="AL6" s="266">
        <f t="shared" si="2"/>
        <v>-863.39064569826132</v>
      </c>
      <c r="AM6" s="266">
        <f t="shared" si="4"/>
        <v>949.8306087491751</v>
      </c>
      <c r="AN6" s="266">
        <f t="shared" si="3"/>
        <v>-706.76372990469724</v>
      </c>
      <c r="AO6" s="266">
        <f>AF6-AE6</f>
        <v>-470.99280544216811</v>
      </c>
      <c r="AP6" s="266"/>
      <c r="AQ6" s="266"/>
      <c r="AR6" s="266"/>
      <c r="AS6" s="266"/>
      <c r="AT6" s="25"/>
    </row>
    <row r="7" spans="1:48" x14ac:dyDescent="0.25">
      <c r="B7" s="12" t="s">
        <v>262</v>
      </c>
      <c r="C7" s="266">
        <f t="shared" ref="C7:I7" si="6">-C23</f>
        <v>0</v>
      </c>
      <c r="D7" s="266">
        <f t="shared" si="6"/>
        <v>0</v>
      </c>
      <c r="E7" s="266">
        <f t="shared" si="6"/>
        <v>0</v>
      </c>
      <c r="F7" s="266">
        <f t="shared" si="6"/>
        <v>0</v>
      </c>
      <c r="G7" s="266">
        <f t="shared" si="6"/>
        <v>0</v>
      </c>
      <c r="H7" s="266">
        <f t="shared" si="6"/>
        <v>0</v>
      </c>
      <c r="I7" s="266">
        <f t="shared" si="6"/>
        <v>0</v>
      </c>
      <c r="K7" s="284" t="s">
        <v>23</v>
      </c>
      <c r="L7" s="284" t="s">
        <v>23</v>
      </c>
      <c r="M7" s="284" t="s">
        <v>23</v>
      </c>
      <c r="N7" s="284" t="s">
        <v>23</v>
      </c>
      <c r="O7" s="284" t="s">
        <v>23</v>
      </c>
      <c r="P7" s="284" t="s">
        <v>23</v>
      </c>
      <c r="Q7" s="284" t="s">
        <v>23</v>
      </c>
      <c r="R7" s="284" t="s">
        <v>23</v>
      </c>
      <c r="S7" s="266">
        <v>-753.90334064007118</v>
      </c>
      <c r="T7" s="266">
        <v>-663.85343028576813</v>
      </c>
      <c r="U7" s="266">
        <v>-656.67903337224902</v>
      </c>
      <c r="V7" s="266">
        <v>-627.31555652739996</v>
      </c>
      <c r="W7" s="266">
        <v>-639.24231367499999</v>
      </c>
      <c r="X7" s="266">
        <f t="shared" si="5"/>
        <v>-710.19976789963778</v>
      </c>
      <c r="Y7" s="266"/>
      <c r="AA7" s="266">
        <v>-143.63743114509998</v>
      </c>
      <c r="AB7" s="266">
        <v>-287.95468208406999</v>
      </c>
      <c r="AC7" s="266">
        <v>-462.17690617961154</v>
      </c>
      <c r="AD7" s="266">
        <v>-710.19976789963778</v>
      </c>
      <c r="AE7" s="266">
        <v>-218.8761536992678</v>
      </c>
      <c r="AF7" s="266">
        <v>-361.39538351021633</v>
      </c>
      <c r="AG7" s="266"/>
      <c r="AH7" s="266"/>
      <c r="AJ7" s="266">
        <f t="shared" si="0"/>
        <v>-143.63743114509998</v>
      </c>
      <c r="AK7" s="266">
        <f t="shared" si="1"/>
        <v>-144.31725093897001</v>
      </c>
      <c r="AL7" s="266">
        <f t="shared" si="2"/>
        <v>-174.22222409554155</v>
      </c>
      <c r="AM7" s="266">
        <f t="shared" si="4"/>
        <v>-248.02286172002624</v>
      </c>
      <c r="AN7" s="266">
        <f t="shared" si="3"/>
        <v>-218.8761536992678</v>
      </c>
      <c r="AO7" s="266">
        <f>AF7-AE7</f>
        <v>-142.51922981094853</v>
      </c>
      <c r="AP7" s="266"/>
      <c r="AQ7" s="266"/>
      <c r="AR7" s="266"/>
      <c r="AS7" s="266"/>
      <c r="AT7" s="25"/>
    </row>
    <row r="8" spans="1:48" x14ac:dyDescent="0.25">
      <c r="B8" s="14" t="s">
        <v>403</v>
      </c>
      <c r="C8" s="284" t="s">
        <v>23</v>
      </c>
      <c r="D8" s="284" t="s">
        <v>23</v>
      </c>
      <c r="E8" s="284" t="s">
        <v>23</v>
      </c>
      <c r="F8" s="284" t="s">
        <v>23</v>
      </c>
      <c r="G8" s="284" t="s">
        <v>23</v>
      </c>
      <c r="H8" s="284" t="s">
        <v>23</v>
      </c>
      <c r="I8" s="284" t="s">
        <v>23</v>
      </c>
      <c r="J8" s="284" t="s">
        <v>23</v>
      </c>
      <c r="K8" s="284" t="s">
        <v>23</v>
      </c>
      <c r="L8" s="284" t="s">
        <v>23</v>
      </c>
      <c r="M8" s="284" t="s">
        <v>23</v>
      </c>
      <c r="N8" s="284" t="s">
        <v>23</v>
      </c>
      <c r="O8" s="284" t="s">
        <v>23</v>
      </c>
      <c r="P8" s="284" t="s">
        <v>23</v>
      </c>
      <c r="Q8" s="284" t="s">
        <v>23</v>
      </c>
      <c r="R8" s="284" t="s">
        <v>23</v>
      </c>
      <c r="S8" s="266">
        <v>-630.48600182877612</v>
      </c>
      <c r="T8" s="266">
        <v>-565.39295318573818</v>
      </c>
      <c r="U8" s="266">
        <v>-549.474808531235</v>
      </c>
      <c r="V8" s="266">
        <v>-422.41013028649996</v>
      </c>
      <c r="W8" s="266">
        <v>-433.43470205730023</v>
      </c>
      <c r="X8" s="266">
        <f t="shared" si="5"/>
        <v>-698.73676739107577</v>
      </c>
      <c r="Y8" s="442"/>
      <c r="AA8" s="266">
        <v>-149.37143092900001</v>
      </c>
      <c r="AB8" s="266">
        <v>-354.91381038055727</v>
      </c>
      <c r="AC8" s="266">
        <v>-510.52752617623247</v>
      </c>
      <c r="AD8" s="266">
        <v>-698.73676739107577</v>
      </c>
      <c r="AE8" s="266">
        <v>-206.76418306219304</v>
      </c>
      <c r="AF8" s="266">
        <v>-367.86895972148125</v>
      </c>
      <c r="AG8" s="266"/>
      <c r="AH8" s="266"/>
      <c r="AJ8" s="266">
        <f t="shared" si="0"/>
        <v>-149.37143092900001</v>
      </c>
      <c r="AK8" s="266">
        <f t="shared" si="1"/>
        <v>-205.54237945155725</v>
      </c>
      <c r="AL8" s="266">
        <f t="shared" si="2"/>
        <v>-155.6137157956752</v>
      </c>
      <c r="AM8" s="266">
        <f t="shared" si="4"/>
        <v>-188.2092412148433</v>
      </c>
      <c r="AN8" s="266">
        <f t="shared" si="3"/>
        <v>-206.76418306219304</v>
      </c>
      <c r="AO8" s="266">
        <f t="shared" ref="AO8:AO17" si="7">AF8-AE8</f>
        <v>-161.10477665928821</v>
      </c>
      <c r="AP8" s="266"/>
      <c r="AQ8" s="266"/>
      <c r="AR8" s="266"/>
      <c r="AS8" s="266"/>
      <c r="AT8" s="25"/>
    </row>
    <row r="9" spans="1:48" x14ac:dyDescent="0.25">
      <c r="B9" s="14" t="s">
        <v>404</v>
      </c>
      <c r="C9" s="284" t="s">
        <v>23</v>
      </c>
      <c r="D9" s="284" t="s">
        <v>23</v>
      </c>
      <c r="E9" s="284" t="s">
        <v>23</v>
      </c>
      <c r="F9" s="284" t="s">
        <v>23</v>
      </c>
      <c r="G9" s="284" t="s">
        <v>23</v>
      </c>
      <c r="H9" s="284" t="s">
        <v>23</v>
      </c>
      <c r="I9" s="284" t="s">
        <v>23</v>
      </c>
      <c r="J9" s="284" t="s">
        <v>23</v>
      </c>
      <c r="K9" s="284" t="s">
        <v>23</v>
      </c>
      <c r="L9" s="284" t="s">
        <v>23</v>
      </c>
      <c r="M9" s="284" t="s">
        <v>23</v>
      </c>
      <c r="N9" s="284" t="s">
        <v>23</v>
      </c>
      <c r="O9" s="284" t="s">
        <v>23</v>
      </c>
      <c r="P9" s="284" t="s">
        <v>23</v>
      </c>
      <c r="Q9" s="284" t="s">
        <v>23</v>
      </c>
      <c r="R9" s="284" t="s">
        <v>23</v>
      </c>
      <c r="S9" s="266">
        <v>-194.98848365022957</v>
      </c>
      <c r="T9" s="266">
        <v>-173.68119903969168</v>
      </c>
      <c r="U9" s="266">
        <v>-80.79966528688</v>
      </c>
      <c r="V9" s="266">
        <v>-55.334868573700007</v>
      </c>
      <c r="W9" s="266">
        <v>-83.529928902400002</v>
      </c>
      <c r="X9" s="266">
        <f t="shared" si="5"/>
        <v>-128.92691740000402</v>
      </c>
      <c r="Y9" s="266"/>
      <c r="AA9" s="266">
        <v>-21.821489447999998</v>
      </c>
      <c r="AB9" s="266">
        <v>-63.823270000044012</v>
      </c>
      <c r="AC9" s="266">
        <v>-102.15945960000403</v>
      </c>
      <c r="AD9" s="266">
        <v>-128.92691740000402</v>
      </c>
      <c r="AE9" s="266">
        <v>-19.023501599976996</v>
      </c>
      <c r="AF9" s="266">
        <v>-60.891182029990006</v>
      </c>
      <c r="AG9" s="266"/>
      <c r="AH9" s="266"/>
      <c r="AJ9" s="266">
        <f t="shared" si="0"/>
        <v>-21.821489447999998</v>
      </c>
      <c r="AK9" s="266">
        <f t="shared" si="1"/>
        <v>-42.001780552044011</v>
      </c>
      <c r="AL9" s="266">
        <f t="shared" si="2"/>
        <v>-38.336189599960015</v>
      </c>
      <c r="AM9" s="266">
        <f t="shared" si="4"/>
        <v>-26.767457799999988</v>
      </c>
      <c r="AN9" s="266">
        <f t="shared" si="3"/>
        <v>-19.023501599976996</v>
      </c>
      <c r="AO9" s="266">
        <f t="shared" si="7"/>
        <v>-41.86768043001301</v>
      </c>
      <c r="AP9" s="266"/>
      <c r="AQ9" s="266"/>
      <c r="AR9" s="266"/>
      <c r="AS9" s="266"/>
      <c r="AT9" s="25"/>
    </row>
    <row r="10" spans="1:48" x14ac:dyDescent="0.25">
      <c r="B10" s="14" t="s">
        <v>405</v>
      </c>
      <c r="C10" s="284" t="s">
        <v>23</v>
      </c>
      <c r="D10" s="284" t="s">
        <v>23</v>
      </c>
      <c r="E10" s="284" t="s">
        <v>23</v>
      </c>
      <c r="F10" s="284" t="s">
        <v>23</v>
      </c>
      <c r="G10" s="284" t="s">
        <v>23</v>
      </c>
      <c r="H10" s="284" t="s">
        <v>23</v>
      </c>
      <c r="I10" s="284" t="s">
        <v>23</v>
      </c>
      <c r="J10" s="284" t="s">
        <v>23</v>
      </c>
      <c r="K10" s="284" t="s">
        <v>23</v>
      </c>
      <c r="L10" s="284" t="s">
        <v>23</v>
      </c>
      <c r="M10" s="284" t="s">
        <v>23</v>
      </c>
      <c r="N10" s="284" t="s">
        <v>23</v>
      </c>
      <c r="O10" s="284" t="s">
        <v>23</v>
      </c>
      <c r="P10" s="284" t="s">
        <v>23</v>
      </c>
      <c r="Q10" s="284" t="s">
        <v>23</v>
      </c>
      <c r="R10" s="284" t="s">
        <v>23</v>
      </c>
      <c r="S10" s="266">
        <v>-319.02610336243049</v>
      </c>
      <c r="T10" s="266">
        <v>-13.096109396167407</v>
      </c>
      <c r="U10" s="266">
        <v>128.97815777777402</v>
      </c>
      <c r="V10" s="266">
        <v>297.40637771570005</v>
      </c>
      <c r="W10" s="266">
        <v>469.18313807810006</v>
      </c>
      <c r="X10" s="266">
        <f t="shared" si="5"/>
        <v>272.9841374497197</v>
      </c>
      <c r="Y10" s="301"/>
      <c r="AA10" s="266">
        <v>41.535690457599991</v>
      </c>
      <c r="AB10" s="266">
        <v>-133.01121287444755</v>
      </c>
      <c r="AC10" s="266">
        <v>52.560249479282824</v>
      </c>
      <c r="AD10" s="266">
        <v>272.9841374497197</v>
      </c>
      <c r="AE10" s="266">
        <v>-47.526204889987476</v>
      </c>
      <c r="AF10" s="266">
        <v>-118.60600044273292</v>
      </c>
      <c r="AG10" s="266"/>
      <c r="AH10" s="266"/>
      <c r="AJ10" s="266">
        <f t="shared" si="0"/>
        <v>41.535690457599991</v>
      </c>
      <c r="AK10" s="266">
        <f t="shared" si="1"/>
        <v>-174.54690333204755</v>
      </c>
      <c r="AL10" s="266">
        <f t="shared" si="2"/>
        <v>185.57146235373037</v>
      </c>
      <c r="AM10" s="266">
        <f t="shared" si="4"/>
        <v>220.42388797043688</v>
      </c>
      <c r="AN10" s="266">
        <f t="shared" si="3"/>
        <v>-47.526204889987476</v>
      </c>
      <c r="AO10" s="266">
        <f t="shared" si="7"/>
        <v>-71.079795552745452</v>
      </c>
      <c r="AP10" s="266"/>
      <c r="AQ10" s="266"/>
      <c r="AR10" s="266"/>
      <c r="AS10" s="266"/>
      <c r="AT10" s="25"/>
    </row>
    <row r="11" spans="1:48" x14ac:dyDescent="0.25">
      <c r="B11" s="72" t="s">
        <v>50</v>
      </c>
      <c r="C11" s="293" t="s">
        <v>23</v>
      </c>
      <c r="D11" s="293" t="s">
        <v>23</v>
      </c>
      <c r="E11" s="293" t="s">
        <v>23</v>
      </c>
      <c r="F11" s="293" t="s">
        <v>23</v>
      </c>
      <c r="G11" s="293" t="s">
        <v>23</v>
      </c>
      <c r="H11" s="293" t="s">
        <v>23</v>
      </c>
      <c r="I11" s="293" t="s">
        <v>23</v>
      </c>
      <c r="J11" s="293" t="s">
        <v>23</v>
      </c>
      <c r="K11" s="293" t="s">
        <v>23</v>
      </c>
      <c r="L11" s="293" t="s">
        <v>23</v>
      </c>
      <c r="M11" s="293" t="s">
        <v>23</v>
      </c>
      <c r="N11" s="293" t="s">
        <v>23</v>
      </c>
      <c r="O11" s="293" t="s">
        <v>23</v>
      </c>
      <c r="P11" s="293" t="s">
        <v>23</v>
      </c>
      <c r="Q11" s="293" t="s">
        <v>23</v>
      </c>
      <c r="R11" s="293" t="s">
        <v>23</v>
      </c>
      <c r="S11" s="285">
        <v>787.38919070486702</v>
      </c>
      <c r="T11" s="285">
        <v>1189.3304795657707</v>
      </c>
      <c r="U11" s="285">
        <v>1426.217670375735</v>
      </c>
      <c r="V11" s="285">
        <v>1786.978542216355</v>
      </c>
      <c r="W11" s="285">
        <v>627.12357634539217</v>
      </c>
      <c r="X11" s="285">
        <f>AD11</f>
        <v>2568.6635384598158</v>
      </c>
      <c r="Y11" s="315"/>
      <c r="AA11" s="285">
        <v>-505.52598159130315</v>
      </c>
      <c r="AB11" s="285">
        <v>378.96973402324221</v>
      </c>
      <c r="AC11" s="285">
        <v>384.65544101825884</v>
      </c>
      <c r="AD11" s="285">
        <v>2568.6635384598158</v>
      </c>
      <c r="AE11" s="285">
        <v>216.52207444633092</v>
      </c>
      <c r="AF11" s="285">
        <v>367.68774580497819</v>
      </c>
      <c r="AG11" s="285"/>
      <c r="AH11" s="285"/>
      <c r="AJ11" s="285">
        <f t="shared" si="0"/>
        <v>-505.52598159130315</v>
      </c>
      <c r="AK11" s="285">
        <f t="shared" si="1"/>
        <v>884.49571561454536</v>
      </c>
      <c r="AL11" s="285">
        <f t="shared" si="2"/>
        <v>5.6857069950166306</v>
      </c>
      <c r="AM11" s="285">
        <f t="shared" si="4"/>
        <v>2184.0080974415569</v>
      </c>
      <c r="AN11" s="285">
        <f t="shared" si="3"/>
        <v>216.52207444633092</v>
      </c>
      <c r="AO11" s="285">
        <f t="shared" si="7"/>
        <v>151.16567135864727</v>
      </c>
      <c r="AP11" s="285"/>
      <c r="AQ11" s="285"/>
      <c r="AR11" s="275"/>
      <c r="AS11" s="275"/>
      <c r="AT11" s="26"/>
    </row>
    <row r="12" spans="1:48" x14ac:dyDescent="0.25">
      <c r="B12" s="14" t="s">
        <v>406</v>
      </c>
      <c r="C12" s="440" t="s">
        <v>23</v>
      </c>
      <c r="D12" s="440" t="s">
        <v>23</v>
      </c>
      <c r="E12" s="440" t="s">
        <v>23</v>
      </c>
      <c r="F12" s="440" t="s">
        <v>23</v>
      </c>
      <c r="G12" s="440" t="s">
        <v>23</v>
      </c>
      <c r="H12" s="440" t="s">
        <v>23</v>
      </c>
      <c r="I12" s="440" t="s">
        <v>23</v>
      </c>
      <c r="J12" s="440" t="s">
        <v>23</v>
      </c>
      <c r="K12" s="440" t="s">
        <v>23</v>
      </c>
      <c r="L12" s="440" t="s">
        <v>23</v>
      </c>
      <c r="M12" s="440" t="s">
        <v>23</v>
      </c>
      <c r="N12" s="440" t="s">
        <v>23</v>
      </c>
      <c r="O12" s="440" t="s">
        <v>23</v>
      </c>
      <c r="P12" s="440" t="s">
        <v>23</v>
      </c>
      <c r="Q12" s="440" t="s">
        <v>23</v>
      </c>
      <c r="R12" s="440" t="s">
        <v>23</v>
      </c>
      <c r="S12" s="441">
        <v>1777.179060772263</v>
      </c>
      <c r="T12" s="441">
        <v>-350.21905986644026</v>
      </c>
      <c r="U12" s="441">
        <v>-1168.2916899934221</v>
      </c>
      <c r="V12" s="441">
        <v>-924.2474101081001</v>
      </c>
      <c r="W12" s="441">
        <v>-1985.1216411610999</v>
      </c>
      <c r="X12" s="441">
        <f>AD12</f>
        <v>-3101.5428583135072</v>
      </c>
      <c r="Y12" s="441"/>
      <c r="Z12" s="405"/>
      <c r="AA12" s="441">
        <v>-1410.3370906962004</v>
      </c>
      <c r="AB12" s="441">
        <v>-2379.3782833452497</v>
      </c>
      <c r="AC12" s="441">
        <v>-2870.0011920145421</v>
      </c>
      <c r="AD12" s="441">
        <v>-3101.5428583135072</v>
      </c>
      <c r="AE12" s="441">
        <v>-1160.8498758766273</v>
      </c>
      <c r="AF12" s="441">
        <v>-1990.6598110046718</v>
      </c>
      <c r="AG12" s="441"/>
      <c r="AH12" s="441"/>
      <c r="AI12" s="405"/>
      <c r="AJ12" s="441">
        <f t="shared" si="0"/>
        <v>-1410.3370906962004</v>
      </c>
      <c r="AK12" s="441">
        <f t="shared" si="1"/>
        <v>-969.04119264904921</v>
      </c>
      <c r="AL12" s="441">
        <f t="shared" si="2"/>
        <v>-490.62290866929243</v>
      </c>
      <c r="AM12" s="441">
        <f t="shared" si="4"/>
        <v>-231.54166629896508</v>
      </c>
      <c r="AN12" s="441">
        <f t="shared" si="3"/>
        <v>-1160.8498758766273</v>
      </c>
      <c r="AO12" s="441">
        <f t="shared" si="7"/>
        <v>-829.80993512804457</v>
      </c>
      <c r="AP12" s="441"/>
      <c r="AQ12" s="441"/>
      <c r="AR12" s="275"/>
      <c r="AS12" s="275"/>
      <c r="AT12" s="26"/>
    </row>
    <row r="13" spans="1:48" x14ac:dyDescent="0.25">
      <c r="B13" s="14" t="s">
        <v>263</v>
      </c>
      <c r="C13" s="440" t="s">
        <v>23</v>
      </c>
      <c r="D13" s="440" t="s">
        <v>23</v>
      </c>
      <c r="E13" s="440" t="s">
        <v>23</v>
      </c>
      <c r="F13" s="440" t="s">
        <v>23</v>
      </c>
      <c r="G13" s="440" t="s">
        <v>23</v>
      </c>
      <c r="H13" s="440" t="s">
        <v>23</v>
      </c>
      <c r="I13" s="440" t="s">
        <v>23</v>
      </c>
      <c r="J13" s="440" t="s">
        <v>23</v>
      </c>
      <c r="K13" s="440" t="s">
        <v>23</v>
      </c>
      <c r="L13" s="440" t="s">
        <v>23</v>
      </c>
      <c r="M13" s="440" t="s">
        <v>23</v>
      </c>
      <c r="N13" s="440" t="s">
        <v>23</v>
      </c>
      <c r="O13" s="440" t="s">
        <v>23</v>
      </c>
      <c r="P13" s="440" t="s">
        <v>23</v>
      </c>
      <c r="Q13" s="440" t="s">
        <v>23</v>
      </c>
      <c r="R13" s="440" t="s">
        <v>23</v>
      </c>
      <c r="S13" s="441">
        <v>33.969420076649897</v>
      </c>
      <c r="T13" s="441">
        <v>602.25343099187489</v>
      </c>
      <c r="U13" s="441">
        <v>-64.858070641804773</v>
      </c>
      <c r="V13" s="441">
        <v>-48.181337778899987</v>
      </c>
      <c r="W13" s="441">
        <v>717.28121252389985</v>
      </c>
      <c r="X13" s="441">
        <f t="shared" ref="X13:X16" si="8">AD13</f>
        <v>-56.839519369157237</v>
      </c>
      <c r="Y13" s="441"/>
      <c r="Z13" s="405"/>
      <c r="AA13" s="441">
        <v>746.39632052660011</v>
      </c>
      <c r="AB13" s="441">
        <v>607.97166689153892</v>
      </c>
      <c r="AC13" s="441">
        <v>160.59497994419084</v>
      </c>
      <c r="AD13" s="441">
        <v>-56.839519369157237</v>
      </c>
      <c r="AE13" s="441">
        <v>-934.81355732473401</v>
      </c>
      <c r="AF13" s="441">
        <v>-1645.1331608810558</v>
      </c>
      <c r="AG13" s="441"/>
      <c r="AH13" s="441"/>
      <c r="AI13" s="405"/>
      <c r="AJ13" s="441">
        <f t="shared" si="0"/>
        <v>746.39632052660011</v>
      </c>
      <c r="AK13" s="441">
        <f t="shared" si="1"/>
        <v>-138.42465363506119</v>
      </c>
      <c r="AL13" s="441">
        <f t="shared" si="2"/>
        <v>-447.37668694734805</v>
      </c>
      <c r="AM13" s="441">
        <f t="shared" si="4"/>
        <v>-217.43449931334808</v>
      </c>
      <c r="AN13" s="441">
        <f t="shared" si="3"/>
        <v>-934.81355732473401</v>
      </c>
      <c r="AO13" s="441">
        <f t="shared" si="7"/>
        <v>-710.31960355632179</v>
      </c>
      <c r="AP13" s="441"/>
      <c r="AQ13" s="441"/>
      <c r="AR13" s="275"/>
      <c r="AS13" s="275"/>
      <c r="AT13" s="26"/>
    </row>
    <row r="14" spans="1:48" x14ac:dyDescent="0.25">
      <c r="B14" s="14" t="s">
        <v>407</v>
      </c>
      <c r="C14" s="440" t="s">
        <v>23</v>
      </c>
      <c r="D14" s="440" t="s">
        <v>23</v>
      </c>
      <c r="E14" s="440" t="s">
        <v>23</v>
      </c>
      <c r="F14" s="440" t="s">
        <v>23</v>
      </c>
      <c r="G14" s="440" t="s">
        <v>23</v>
      </c>
      <c r="H14" s="440" t="s">
        <v>23</v>
      </c>
      <c r="I14" s="440" t="s">
        <v>23</v>
      </c>
      <c r="J14" s="440" t="s">
        <v>23</v>
      </c>
      <c r="K14" s="440" t="s">
        <v>23</v>
      </c>
      <c r="L14" s="440" t="s">
        <v>23</v>
      </c>
      <c r="M14" s="440" t="s">
        <v>23</v>
      </c>
      <c r="N14" s="440" t="s">
        <v>23</v>
      </c>
      <c r="O14" s="440" t="s">
        <v>23</v>
      </c>
      <c r="P14" s="440" t="s">
        <v>23</v>
      </c>
      <c r="Q14" s="440" t="s">
        <v>23</v>
      </c>
      <c r="R14" s="440" t="s">
        <v>23</v>
      </c>
      <c r="S14" s="441">
        <v>-690.92443429999992</v>
      </c>
      <c r="T14" s="441">
        <v>-690.80473429000006</v>
      </c>
      <c r="U14" s="441">
        <v>-690.96261991999995</v>
      </c>
      <c r="V14" s="441">
        <v>-691.02619505999996</v>
      </c>
      <c r="W14" s="441">
        <v>-749.76342149000004</v>
      </c>
      <c r="X14" s="441">
        <f t="shared" si="8"/>
        <v>-749.80229226000461</v>
      </c>
      <c r="Y14" s="441"/>
      <c r="Z14" s="405"/>
      <c r="AA14" s="441">
        <v>0</v>
      </c>
      <c r="AB14" s="441">
        <v>-749.80229225996686</v>
      </c>
      <c r="AC14" s="441">
        <v>-749.80229225999688</v>
      </c>
      <c r="AD14" s="441">
        <v>-749.80229226000461</v>
      </c>
      <c r="AE14" s="441">
        <v>7.9052522778511047E-11</v>
      </c>
      <c r="AF14" s="441">
        <v>-791.42703683003651</v>
      </c>
      <c r="AG14" s="441"/>
      <c r="AH14" s="441"/>
      <c r="AI14" s="405"/>
      <c r="AJ14" s="441">
        <f t="shared" si="0"/>
        <v>0</v>
      </c>
      <c r="AK14" s="441">
        <f t="shared" si="1"/>
        <v>-749.80229225996686</v>
      </c>
      <c r="AL14" s="441">
        <f t="shared" si="2"/>
        <v>-3.0013325158506632E-11</v>
      </c>
      <c r="AM14" s="441">
        <f t="shared" si="4"/>
        <v>-7.73070496506989E-12</v>
      </c>
      <c r="AN14" s="441">
        <f t="shared" si="3"/>
        <v>7.9052522778511047E-11</v>
      </c>
      <c r="AO14" s="441">
        <f t="shared" si="7"/>
        <v>-791.42703683011553</v>
      </c>
      <c r="AP14" s="441"/>
      <c r="AQ14" s="441"/>
      <c r="AR14" s="275"/>
      <c r="AS14" s="275"/>
      <c r="AT14" s="26"/>
    </row>
    <row r="15" spans="1:48" x14ac:dyDescent="0.25">
      <c r="B15" s="14" t="s">
        <v>408</v>
      </c>
      <c r="C15" s="440" t="s">
        <v>23</v>
      </c>
      <c r="D15" s="440" t="s">
        <v>23</v>
      </c>
      <c r="E15" s="440" t="s">
        <v>23</v>
      </c>
      <c r="F15" s="440" t="s">
        <v>23</v>
      </c>
      <c r="G15" s="440" t="s">
        <v>23</v>
      </c>
      <c r="H15" s="440" t="s">
        <v>23</v>
      </c>
      <c r="I15" s="440" t="s">
        <v>23</v>
      </c>
      <c r="J15" s="440" t="s">
        <v>23</v>
      </c>
      <c r="K15" s="440" t="s">
        <v>23</v>
      </c>
      <c r="L15" s="440" t="s">
        <v>23</v>
      </c>
      <c r="M15" s="440" t="s">
        <v>23</v>
      </c>
      <c r="N15" s="440" t="s">
        <v>23</v>
      </c>
      <c r="O15" s="440" t="s">
        <v>23</v>
      </c>
      <c r="P15" s="440" t="s">
        <v>23</v>
      </c>
      <c r="Q15" s="440" t="s">
        <v>23</v>
      </c>
      <c r="R15" s="440" t="s">
        <v>23</v>
      </c>
      <c r="S15" s="441">
        <v>617.69847673488903</v>
      </c>
      <c r="T15" s="441">
        <v>-13.482332194797985</v>
      </c>
      <c r="U15" s="441">
        <v>-49.471317617774005</v>
      </c>
      <c r="V15" s="441">
        <v>619.87844860339999</v>
      </c>
      <c r="W15" s="441">
        <v>-299.88756923049999</v>
      </c>
      <c r="X15" s="441">
        <f t="shared" si="8"/>
        <v>-320.93729266201728</v>
      </c>
      <c r="Y15" s="441"/>
      <c r="Z15" s="405"/>
      <c r="AA15" s="441">
        <v>-398.25936941569995</v>
      </c>
      <c r="AB15" s="441">
        <v>-441.41094208001635</v>
      </c>
      <c r="AC15" s="441">
        <v>-638.37948350509851</v>
      </c>
      <c r="AD15" s="441">
        <v>-320.93729266201728</v>
      </c>
      <c r="AE15" s="441">
        <v>15.712491375113885</v>
      </c>
      <c r="AF15" s="441">
        <v>-17.302747647817625</v>
      </c>
      <c r="AG15" s="441"/>
      <c r="AH15" s="441"/>
      <c r="AI15" s="405"/>
      <c r="AJ15" s="441">
        <f t="shared" si="0"/>
        <v>-398.25936941569995</v>
      </c>
      <c r="AK15" s="441">
        <f t="shared" si="1"/>
        <v>-43.151572664316404</v>
      </c>
      <c r="AL15" s="441">
        <f t="shared" si="2"/>
        <v>-196.96854142508215</v>
      </c>
      <c r="AM15" s="441">
        <f t="shared" si="4"/>
        <v>317.44219084308122</v>
      </c>
      <c r="AN15" s="441">
        <f t="shared" si="3"/>
        <v>15.712491375113885</v>
      </c>
      <c r="AO15" s="441">
        <f t="shared" si="7"/>
        <v>-33.01523902293151</v>
      </c>
      <c r="AP15" s="441"/>
      <c r="AQ15" s="441"/>
      <c r="AR15" s="275"/>
      <c r="AS15" s="275"/>
      <c r="AT15" s="26"/>
      <c r="AV15" s="188"/>
    </row>
    <row r="16" spans="1:48" x14ac:dyDescent="0.25">
      <c r="B16" s="14" t="s">
        <v>409</v>
      </c>
      <c r="C16" s="440" t="s">
        <v>23</v>
      </c>
      <c r="D16" s="440" t="s">
        <v>23</v>
      </c>
      <c r="E16" s="440" t="s">
        <v>23</v>
      </c>
      <c r="F16" s="440" t="s">
        <v>23</v>
      </c>
      <c r="G16" s="440" t="s">
        <v>23</v>
      </c>
      <c r="H16" s="440" t="s">
        <v>23</v>
      </c>
      <c r="I16" s="440" t="s">
        <v>23</v>
      </c>
      <c r="J16" s="440" t="s">
        <v>23</v>
      </c>
      <c r="K16" s="440" t="s">
        <v>23</v>
      </c>
      <c r="L16" s="440" t="s">
        <v>23</v>
      </c>
      <c r="M16" s="440" t="s">
        <v>23</v>
      </c>
      <c r="N16" s="440" t="s">
        <v>23</v>
      </c>
      <c r="O16" s="440" t="s">
        <v>23</v>
      </c>
      <c r="P16" s="440" t="s">
        <v>23</v>
      </c>
      <c r="Q16" s="440" t="s">
        <v>23</v>
      </c>
      <c r="R16" s="440" t="s">
        <v>23</v>
      </c>
      <c r="S16" s="441">
        <v>-494.33058638599721</v>
      </c>
      <c r="T16" s="441">
        <v>-314.58681772756609</v>
      </c>
      <c r="U16" s="441">
        <v>200.46235762311693</v>
      </c>
      <c r="V16" s="441">
        <v>840.76360135394509</v>
      </c>
      <c r="W16" s="441">
        <v>2367.9411058329079</v>
      </c>
      <c r="X16" s="441">
        <f t="shared" si="8"/>
        <v>2.969052988507201</v>
      </c>
      <c r="Y16" s="498"/>
      <c r="Z16" s="405"/>
      <c r="AA16" s="441">
        <v>-0.98036927819634911</v>
      </c>
      <c r="AB16" s="441">
        <v>-3.3140813414433978</v>
      </c>
      <c r="AC16" s="441">
        <v>-9.7632738318866359</v>
      </c>
      <c r="AD16" s="441">
        <v>2.969052988507201</v>
      </c>
      <c r="AE16" s="441">
        <v>1979.0367999941918</v>
      </c>
      <c r="AF16" s="441">
        <v>1980.5746595809801</v>
      </c>
      <c r="AG16" s="441"/>
      <c r="AH16" s="441"/>
      <c r="AI16" s="405"/>
      <c r="AJ16" s="441">
        <f t="shared" si="0"/>
        <v>-0.98036927819634911</v>
      </c>
      <c r="AK16" s="441">
        <f t="shared" si="1"/>
        <v>-2.3337120632470487</v>
      </c>
      <c r="AL16" s="441">
        <f t="shared" si="2"/>
        <v>-6.4491924904432381</v>
      </c>
      <c r="AM16" s="441">
        <f t="shared" si="4"/>
        <v>12.732326820393837</v>
      </c>
      <c r="AN16" s="441">
        <f t="shared" si="3"/>
        <v>1979.0367999941918</v>
      </c>
      <c r="AO16" s="441">
        <f t="shared" si="7"/>
        <v>1.5378595867882723</v>
      </c>
      <c r="AP16" s="441"/>
      <c r="AQ16" s="441"/>
      <c r="AR16" s="275"/>
      <c r="AS16" s="275"/>
      <c r="AT16" s="26"/>
    </row>
    <row r="17" spans="2:46" x14ac:dyDescent="0.25">
      <c r="B17" s="72" t="s">
        <v>51</v>
      </c>
      <c r="C17" s="293" t="s">
        <v>23</v>
      </c>
      <c r="D17" s="293" t="s">
        <v>23</v>
      </c>
      <c r="E17" s="293" t="s">
        <v>23</v>
      </c>
      <c r="F17" s="293" t="s">
        <v>23</v>
      </c>
      <c r="G17" s="293" t="s">
        <v>23</v>
      </c>
      <c r="H17" s="293" t="s">
        <v>23</v>
      </c>
      <c r="I17" s="293" t="s">
        <v>23</v>
      </c>
      <c r="J17" s="293">
        <f>-('Balance Sheet'!J70-'Balance Sheet'!I70)</f>
        <v>-2228.9208859999999</v>
      </c>
      <c r="K17" s="293">
        <f>-('Balance Sheet'!K70-'Balance Sheet'!J70)</f>
        <v>-111.9167809999999</v>
      </c>
      <c r="L17" s="293">
        <f>-('Balance Sheet'!L70-'Balance Sheet'!K70)</f>
        <v>-2213.7501359999987</v>
      </c>
      <c r="M17" s="293">
        <f>-('Balance Sheet'!M70-'Balance Sheet'!L70)</f>
        <v>-633.02830899999935</v>
      </c>
      <c r="N17" s="293">
        <f>-('Balance Sheet'!N70-'Balance Sheet'!M70)</f>
        <v>-1353.4107610000028</v>
      </c>
      <c r="O17" s="293">
        <f>-('Balance Sheet'!O70-'Balance Sheet'!N70)</f>
        <v>1149.9927280000011</v>
      </c>
      <c r="P17" s="293">
        <f>-('Balance Sheet'!P70-'Balance Sheet'!O70)</f>
        <v>40.914701353216515</v>
      </c>
      <c r="Q17" s="293">
        <f>-('Balance Sheet'!Q70-'Balance Sheet'!P70)</f>
        <v>-338.63279435321601</v>
      </c>
      <c r="R17" s="293">
        <f>-('Balance Sheet'!R70-'Balance Sheet'!Q70)</f>
        <v>1458</v>
      </c>
      <c r="S17" s="293">
        <v>2030.9811276026717</v>
      </c>
      <c r="T17" s="285">
        <v>422.49096647884119</v>
      </c>
      <c r="U17" s="285">
        <v>-346.90367017414866</v>
      </c>
      <c r="V17" s="285">
        <v>1584.1656492267</v>
      </c>
      <c r="W17" s="285">
        <v>677.57326282060012</v>
      </c>
      <c r="X17" s="285">
        <f>AD17</f>
        <v>-1657.4893711563634</v>
      </c>
      <c r="Y17" s="315"/>
      <c r="AA17" s="285">
        <v>-1568.7064904547999</v>
      </c>
      <c r="AB17" s="285">
        <v>-2586.9641981118953</v>
      </c>
      <c r="AC17" s="285">
        <v>-3722.695820649074</v>
      </c>
      <c r="AD17" s="285">
        <v>-1657.4893711563634</v>
      </c>
      <c r="AE17" s="285">
        <v>115.60793261435416</v>
      </c>
      <c r="AF17" s="285">
        <v>-2096.2603509776236</v>
      </c>
      <c r="AG17" s="285"/>
      <c r="AH17" s="285"/>
      <c r="AJ17" s="285">
        <f t="shared" si="0"/>
        <v>-1568.7064904547999</v>
      </c>
      <c r="AK17" s="285">
        <f t="shared" si="1"/>
        <v>-1018.2577076570954</v>
      </c>
      <c r="AL17" s="285">
        <f t="shared" si="2"/>
        <v>-1135.7316225371787</v>
      </c>
      <c r="AM17" s="285">
        <f t="shared" si="4"/>
        <v>2065.2064494927108</v>
      </c>
      <c r="AN17" s="285">
        <f t="shared" si="3"/>
        <v>115.60793261435416</v>
      </c>
      <c r="AO17" s="285">
        <f t="shared" si="7"/>
        <v>-2211.8682835919776</v>
      </c>
      <c r="AP17" s="285"/>
      <c r="AQ17" s="285"/>
      <c r="AR17" s="275"/>
      <c r="AS17" s="275"/>
      <c r="AT17" s="26"/>
    </row>
    <row r="18" spans="2:46" x14ac:dyDescent="0.25">
      <c r="B18" s="10"/>
      <c r="C18" s="266"/>
      <c r="D18" s="266"/>
      <c r="E18" s="266"/>
      <c r="F18" s="266"/>
      <c r="G18" s="266"/>
      <c r="H18" s="266"/>
      <c r="I18" s="266"/>
      <c r="J18" s="266"/>
      <c r="K18" s="266"/>
      <c r="L18" s="266"/>
      <c r="M18" s="266"/>
      <c r="N18" s="266"/>
      <c r="O18" s="266"/>
      <c r="P18" s="266"/>
      <c r="Q18" s="266"/>
      <c r="R18" s="266"/>
      <c r="S18" s="266"/>
      <c r="T18" s="266"/>
      <c r="U18" s="266"/>
      <c r="V18" s="266"/>
    </row>
    <row r="19" spans="2:46" x14ac:dyDescent="0.25">
      <c r="B19" s="166" t="s">
        <v>410</v>
      </c>
      <c r="C19" s="240">
        <v>2001</v>
      </c>
      <c r="D19" s="240">
        <v>2002</v>
      </c>
      <c r="E19" s="240">
        <v>2003</v>
      </c>
      <c r="F19" s="240">
        <v>2004</v>
      </c>
      <c r="G19" s="240">
        <v>2005</v>
      </c>
      <c r="H19" s="240">
        <v>2006</v>
      </c>
      <c r="I19" s="240">
        <v>2007</v>
      </c>
      <c r="J19" s="240">
        <v>2008</v>
      </c>
      <c r="K19" s="240">
        <v>2009</v>
      </c>
      <c r="L19" s="240">
        <v>2010</v>
      </c>
      <c r="M19" s="240">
        <v>2011</v>
      </c>
      <c r="N19" s="240">
        <v>2012</v>
      </c>
      <c r="O19" s="240">
        <v>2013</v>
      </c>
      <c r="P19" s="240">
        <v>2014</v>
      </c>
      <c r="Q19" s="240">
        <v>2015</v>
      </c>
      <c r="R19" s="240">
        <v>2016</v>
      </c>
      <c r="S19" s="240">
        <v>2017</v>
      </c>
      <c r="T19" s="240">
        <v>2018</v>
      </c>
      <c r="U19" s="240">
        <v>2019</v>
      </c>
      <c r="V19" s="240">
        <v>2020</v>
      </c>
      <c r="W19" s="240">
        <v>2021</v>
      </c>
      <c r="X19" s="241">
        <v>2022</v>
      </c>
      <c r="Y19" s="242">
        <v>2023</v>
      </c>
      <c r="AA19" s="243" t="s">
        <v>283</v>
      </c>
      <c r="AB19" s="243" t="s">
        <v>284</v>
      </c>
      <c r="AC19" s="243" t="s">
        <v>285</v>
      </c>
      <c r="AD19" s="243">
        <v>2022</v>
      </c>
      <c r="AE19" s="244" t="s">
        <v>313</v>
      </c>
      <c r="AF19" s="244" t="s">
        <v>314</v>
      </c>
      <c r="AG19" s="245" t="s">
        <v>315</v>
      </c>
      <c r="AH19" s="246">
        <v>2023</v>
      </c>
      <c r="AJ19" s="243" t="s">
        <v>283</v>
      </c>
      <c r="AK19" s="243" t="s">
        <v>286</v>
      </c>
      <c r="AL19" s="243" t="s">
        <v>287</v>
      </c>
      <c r="AM19" s="243" t="s">
        <v>288</v>
      </c>
      <c r="AN19" s="244" t="s">
        <v>313</v>
      </c>
      <c r="AO19" s="244" t="s">
        <v>318</v>
      </c>
      <c r="AP19" s="244" t="s">
        <v>316</v>
      </c>
      <c r="AQ19" s="244" t="s">
        <v>317</v>
      </c>
      <c r="AR19" s="239"/>
      <c r="AS19" s="239"/>
      <c r="AT19" s="101"/>
    </row>
    <row r="20" spans="2:46" x14ac:dyDescent="0.25">
      <c r="B20" s="2" t="s">
        <v>411</v>
      </c>
      <c r="C20" s="292">
        <v>0</v>
      </c>
      <c r="D20" s="292">
        <v>0</v>
      </c>
      <c r="E20" s="292">
        <v>0</v>
      </c>
      <c r="F20" s="292">
        <v>0</v>
      </c>
      <c r="G20" s="292">
        <v>0</v>
      </c>
      <c r="H20" s="292">
        <v>0</v>
      </c>
      <c r="I20" s="292">
        <v>0</v>
      </c>
      <c r="J20" s="275">
        <v>2838.5679003598548</v>
      </c>
      <c r="K20" s="275">
        <v>2556.2719248207072</v>
      </c>
      <c r="L20" s="275">
        <v>1972.9430876344218</v>
      </c>
      <c r="M20" s="275">
        <v>1408.2248886428215</v>
      </c>
      <c r="N20" s="275">
        <v>1318.6498632272883</v>
      </c>
      <c r="O20" s="275">
        <v>1277.222878656105</v>
      </c>
      <c r="P20" s="275">
        <v>1248.5960764525003</v>
      </c>
      <c r="Q20" s="275">
        <v>1184</v>
      </c>
      <c r="R20" s="275">
        <v>1267</v>
      </c>
      <c r="S20" s="275">
        <v>1017</v>
      </c>
      <c r="T20" s="275">
        <v>1394</v>
      </c>
      <c r="U20" s="275">
        <v>1724</v>
      </c>
      <c r="V20" s="275">
        <v>2401</v>
      </c>
      <c r="W20" s="275">
        <v>2923.0970140941999</v>
      </c>
      <c r="X20" s="275">
        <f>AD20</f>
        <v>3903</v>
      </c>
      <c r="Y20" s="275"/>
      <c r="AA20" s="275">
        <v>756.71756066242619</v>
      </c>
      <c r="AB20" s="275">
        <v>1485.7708382006454</v>
      </c>
      <c r="AC20" s="275">
        <v>2629.7248032664297</v>
      </c>
      <c r="AD20" s="275">
        <v>3903</v>
      </c>
      <c r="AE20" s="275">
        <v>1039.4425947975276</v>
      </c>
      <c r="AF20" s="275">
        <v>2424.1876082454773</v>
      </c>
      <c r="AG20" s="275"/>
      <c r="AH20" s="275"/>
      <c r="AJ20" s="275">
        <f t="shared" ref="AJ20:AJ26" si="9">AA20</f>
        <v>756.71756066242619</v>
      </c>
      <c r="AK20" s="275">
        <f t="shared" ref="AK20:AK26" si="10">AB20-AA20</f>
        <v>729.05327753821916</v>
      </c>
      <c r="AL20" s="275">
        <f t="shared" ref="AL20:AL26" si="11">AC20-AB20</f>
        <v>1143.9539650657844</v>
      </c>
      <c r="AM20" s="275">
        <f t="shared" ref="AM20:AM26" si="12">AD20-AC20</f>
        <v>1273.2751967335703</v>
      </c>
      <c r="AN20" s="275">
        <f>AE20</f>
        <v>1039.4425947975276</v>
      </c>
      <c r="AO20" s="275">
        <f t="shared" ref="AO20:AO26" si="13">AF20-AE20</f>
        <v>1384.7450134479498</v>
      </c>
      <c r="AP20" s="275"/>
      <c r="AQ20" s="275"/>
      <c r="AR20" s="275"/>
      <c r="AS20" s="275"/>
      <c r="AT20" s="26"/>
    </row>
    <row r="21" spans="2:46" x14ac:dyDescent="0.25">
      <c r="B21" s="3" t="s">
        <v>320</v>
      </c>
      <c r="C21" s="266" t="s">
        <v>23</v>
      </c>
      <c r="D21" s="266" t="s">
        <v>23</v>
      </c>
      <c r="E21" s="266" t="s">
        <v>23</v>
      </c>
      <c r="F21" s="266" t="s">
        <v>23</v>
      </c>
      <c r="G21" s="266" t="s">
        <v>23</v>
      </c>
      <c r="H21" s="266" t="s">
        <v>23</v>
      </c>
      <c r="I21" s="266" t="s">
        <v>23</v>
      </c>
      <c r="J21" s="266" t="s">
        <v>23</v>
      </c>
      <c r="K21" s="266" t="s">
        <v>23</v>
      </c>
      <c r="L21" s="266" t="s">
        <v>23</v>
      </c>
      <c r="M21" s="266" t="s">
        <v>23</v>
      </c>
      <c r="N21" s="266" t="s">
        <v>23</v>
      </c>
      <c r="O21" s="266" t="s">
        <v>23</v>
      </c>
      <c r="P21" s="266" t="s">
        <v>23</v>
      </c>
      <c r="Q21" s="266" t="s">
        <v>23</v>
      </c>
      <c r="R21" s="266" t="s">
        <v>23</v>
      </c>
      <c r="S21" s="284" t="s">
        <v>23</v>
      </c>
      <c r="T21" s="266">
        <f>T20-T22</f>
        <v>1320.6105401188063</v>
      </c>
      <c r="U21" s="266">
        <f>U20-U22</f>
        <v>1139.0565681164353</v>
      </c>
      <c r="V21" s="266">
        <v>2111.6068095633914</v>
      </c>
      <c r="W21" s="266">
        <v>2607.4264206236321</v>
      </c>
      <c r="X21" s="266">
        <f>AD21</f>
        <v>3563.133195680397</v>
      </c>
      <c r="Y21" s="266"/>
      <c r="AA21" s="266">
        <v>687.97816184248143</v>
      </c>
      <c r="AB21" s="266">
        <v>1329.7874949017926</v>
      </c>
      <c r="AC21" s="266">
        <v>2381.2403104496721</v>
      </c>
      <c r="AD21" s="266">
        <v>3563.133195680397</v>
      </c>
      <c r="AE21" s="266">
        <v>942.6435786520193</v>
      </c>
      <c r="AF21" s="266">
        <v>2186.4877541247806</v>
      </c>
      <c r="AG21" s="266"/>
      <c r="AH21" s="266"/>
      <c r="AJ21" s="266">
        <f t="shared" si="9"/>
        <v>687.97816184248143</v>
      </c>
      <c r="AK21" s="266">
        <f t="shared" si="10"/>
        <v>641.80933305931114</v>
      </c>
      <c r="AL21" s="266">
        <f t="shared" si="11"/>
        <v>1051.4528155478795</v>
      </c>
      <c r="AM21" s="266">
        <f t="shared" si="12"/>
        <v>1181.8928852307249</v>
      </c>
      <c r="AN21" s="266">
        <f t="shared" ref="AN21:AN26" si="14">AE21</f>
        <v>942.6435786520193</v>
      </c>
      <c r="AO21" s="266">
        <f t="shared" si="13"/>
        <v>1243.8441754727614</v>
      </c>
      <c r="AP21" s="266"/>
      <c r="AQ21" s="266"/>
      <c r="AR21" s="266"/>
      <c r="AS21" s="266"/>
      <c r="AT21" s="25"/>
    </row>
    <row r="22" spans="2:46" x14ac:dyDescent="0.25">
      <c r="B22" s="3" t="s">
        <v>134</v>
      </c>
      <c r="C22" s="266" t="s">
        <v>23</v>
      </c>
      <c r="D22" s="266" t="s">
        <v>23</v>
      </c>
      <c r="E22" s="266" t="s">
        <v>23</v>
      </c>
      <c r="F22" s="266" t="s">
        <v>23</v>
      </c>
      <c r="G22" s="266" t="s">
        <v>23</v>
      </c>
      <c r="H22" s="266" t="s">
        <v>23</v>
      </c>
      <c r="I22" s="266" t="s">
        <v>23</v>
      </c>
      <c r="J22" s="266" t="s">
        <v>23</v>
      </c>
      <c r="K22" s="266" t="s">
        <v>23</v>
      </c>
      <c r="L22" s="266" t="s">
        <v>23</v>
      </c>
      <c r="M22" s="266" t="s">
        <v>23</v>
      </c>
      <c r="N22" s="266" t="s">
        <v>23</v>
      </c>
      <c r="O22" s="266" t="s">
        <v>23</v>
      </c>
      <c r="P22" s="266" t="s">
        <v>23</v>
      </c>
      <c r="Q22" s="266" t="s">
        <v>23</v>
      </c>
      <c r="R22" s="266" t="s">
        <v>23</v>
      </c>
      <c r="S22" s="284" t="s">
        <v>23</v>
      </c>
      <c r="T22" s="266">
        <v>73.389459881193758</v>
      </c>
      <c r="U22" s="266">
        <v>584.94343188356481</v>
      </c>
      <c r="V22" s="266">
        <v>289.39319043660856</v>
      </c>
      <c r="W22" s="266">
        <v>315.67059347056784</v>
      </c>
      <c r="X22" s="266">
        <f>AD22</f>
        <v>339.89544548577265</v>
      </c>
      <c r="Y22" s="266"/>
      <c r="AA22" s="266">
        <v>68.739398819944824</v>
      </c>
      <c r="AB22" s="266">
        <v>155.98334329885276</v>
      </c>
      <c r="AC22" s="266">
        <v>248.48449281675761</v>
      </c>
      <c r="AD22" s="266">
        <v>339.89544548577265</v>
      </c>
      <c r="AE22" s="266">
        <v>96.799016145508318</v>
      </c>
      <c r="AF22" s="266">
        <v>237.6998541206967</v>
      </c>
      <c r="AG22" s="266"/>
      <c r="AH22" s="266"/>
      <c r="AJ22" s="266">
        <f t="shared" si="9"/>
        <v>68.739398819944824</v>
      </c>
      <c r="AK22" s="266">
        <f t="shared" si="10"/>
        <v>87.243944478907935</v>
      </c>
      <c r="AL22" s="266">
        <f t="shared" si="11"/>
        <v>92.50114951790485</v>
      </c>
      <c r="AM22" s="266">
        <f t="shared" si="12"/>
        <v>91.410952669015046</v>
      </c>
      <c r="AN22" s="266">
        <f>AE22</f>
        <v>96.799016145508318</v>
      </c>
      <c r="AO22" s="266">
        <f t="shared" si="13"/>
        <v>140.90083797518838</v>
      </c>
      <c r="AP22" s="266"/>
      <c r="AQ22" s="266"/>
      <c r="AR22" s="266"/>
      <c r="AS22" s="266"/>
      <c r="AT22" s="25"/>
    </row>
    <row r="23" spans="2:46" x14ac:dyDescent="0.25">
      <c r="B23" s="2" t="s">
        <v>412</v>
      </c>
      <c r="C23" s="292">
        <v>0</v>
      </c>
      <c r="D23" s="292">
        <v>0</v>
      </c>
      <c r="E23" s="292">
        <v>0</v>
      </c>
      <c r="F23" s="292">
        <v>0</v>
      </c>
      <c r="G23" s="292">
        <v>0</v>
      </c>
      <c r="H23" s="292">
        <v>0</v>
      </c>
      <c r="I23" s="292">
        <v>0</v>
      </c>
      <c r="J23" s="275">
        <v>779.61875058468934</v>
      </c>
      <c r="K23" s="275">
        <v>678.46766284025091</v>
      </c>
      <c r="L23" s="275">
        <v>694.39768017097515</v>
      </c>
      <c r="M23" s="275">
        <v>752.39866069653613</v>
      </c>
      <c r="N23" s="275">
        <v>692.00112735814605</v>
      </c>
      <c r="O23" s="275">
        <v>656.47629539123625</v>
      </c>
      <c r="P23" s="275">
        <v>623.05136529540016</v>
      </c>
      <c r="Q23" s="275">
        <v>604</v>
      </c>
      <c r="R23" s="275">
        <v>697</v>
      </c>
      <c r="S23" s="275">
        <v>708</v>
      </c>
      <c r="T23" s="275">
        <v>637</v>
      </c>
      <c r="U23" s="275">
        <v>535</v>
      </c>
      <c r="V23" s="275">
        <v>508</v>
      </c>
      <c r="W23" s="275">
        <v>569.78156125116811</v>
      </c>
      <c r="X23" s="275">
        <f t="shared" ref="X23:X26" si="15">AD23</f>
        <v>656</v>
      </c>
      <c r="Y23" s="275"/>
      <c r="AA23" s="275">
        <v>99.108831124787244</v>
      </c>
      <c r="AB23" s="275">
        <v>227.96542775080943</v>
      </c>
      <c r="AC23" s="275">
        <v>373.26102590533509</v>
      </c>
      <c r="AD23" s="275">
        <v>656</v>
      </c>
      <c r="AE23" s="275">
        <v>140.63332169380317</v>
      </c>
      <c r="AF23" s="275">
        <v>270.72735115322803</v>
      </c>
      <c r="AG23" s="275"/>
      <c r="AH23" s="275"/>
      <c r="AJ23" s="275">
        <f t="shared" si="9"/>
        <v>99.108831124787244</v>
      </c>
      <c r="AK23" s="275">
        <f t="shared" si="10"/>
        <v>128.85659662602217</v>
      </c>
      <c r="AL23" s="275">
        <f t="shared" si="11"/>
        <v>145.29559815452566</v>
      </c>
      <c r="AM23" s="275">
        <f t="shared" si="12"/>
        <v>282.73897409466491</v>
      </c>
      <c r="AN23" s="275">
        <f t="shared" si="14"/>
        <v>140.63332169380317</v>
      </c>
      <c r="AO23" s="275">
        <f t="shared" si="13"/>
        <v>130.09402945942486</v>
      </c>
      <c r="AP23" s="275"/>
      <c r="AQ23" s="275"/>
      <c r="AR23" s="275"/>
      <c r="AS23" s="275"/>
      <c r="AT23" s="26"/>
    </row>
    <row r="24" spans="2:46" x14ac:dyDescent="0.25">
      <c r="B24" s="3" t="s">
        <v>320</v>
      </c>
      <c r="C24" s="266" t="s">
        <v>23</v>
      </c>
      <c r="D24" s="266" t="s">
        <v>23</v>
      </c>
      <c r="E24" s="266" t="s">
        <v>23</v>
      </c>
      <c r="F24" s="266" t="s">
        <v>23</v>
      </c>
      <c r="G24" s="266" t="s">
        <v>23</v>
      </c>
      <c r="H24" s="266" t="s">
        <v>23</v>
      </c>
      <c r="I24" s="266" t="s">
        <v>23</v>
      </c>
      <c r="J24" s="266" t="s">
        <v>23</v>
      </c>
      <c r="K24" s="266" t="s">
        <v>23</v>
      </c>
      <c r="L24" s="266" t="s">
        <v>23</v>
      </c>
      <c r="M24" s="266" t="s">
        <v>23</v>
      </c>
      <c r="N24" s="266" t="s">
        <v>23</v>
      </c>
      <c r="O24" s="266" t="s">
        <v>23</v>
      </c>
      <c r="P24" s="266" t="s">
        <v>23</v>
      </c>
      <c r="Q24" s="266" t="s">
        <v>23</v>
      </c>
      <c r="R24" s="266" t="s">
        <v>23</v>
      </c>
      <c r="S24" s="284" t="s">
        <v>23</v>
      </c>
      <c r="T24" s="266">
        <f>T23-T25</f>
        <v>209.11527351388759</v>
      </c>
      <c r="U24" s="266">
        <f>U23-U25</f>
        <v>209.18958092881854</v>
      </c>
      <c r="V24" s="266">
        <v>174</v>
      </c>
      <c r="W24" s="266">
        <v>136.13781781472039</v>
      </c>
      <c r="X24" s="266">
        <f>AD24</f>
        <v>156.74463037341204</v>
      </c>
      <c r="Y24" s="266"/>
      <c r="AA24" s="266">
        <v>23.843404671429031</v>
      </c>
      <c r="AB24" s="266">
        <v>50.988290036788214</v>
      </c>
      <c r="AC24" s="266">
        <v>87.518548895428111</v>
      </c>
      <c r="AD24" s="266">
        <v>156.74463037341204</v>
      </c>
      <c r="AE24" s="266">
        <v>20.244956910251698</v>
      </c>
      <c r="AF24" s="266">
        <v>55.429588735234347</v>
      </c>
      <c r="AG24" s="266"/>
      <c r="AH24" s="266"/>
      <c r="AJ24" s="266">
        <f t="shared" si="9"/>
        <v>23.843404671429031</v>
      </c>
      <c r="AK24" s="266">
        <f t="shared" si="10"/>
        <v>27.144885365359183</v>
      </c>
      <c r="AL24" s="266">
        <f t="shared" si="11"/>
        <v>36.530258858639897</v>
      </c>
      <c r="AM24" s="266">
        <f t="shared" si="12"/>
        <v>69.226081477983925</v>
      </c>
      <c r="AN24" s="266">
        <f>AE24</f>
        <v>20.244956910251698</v>
      </c>
      <c r="AO24" s="266">
        <f t="shared" si="13"/>
        <v>35.184631824982645</v>
      </c>
      <c r="AP24" s="266"/>
      <c r="AQ24" s="266"/>
      <c r="AR24" s="266"/>
      <c r="AS24" s="266"/>
      <c r="AT24" s="25"/>
    </row>
    <row r="25" spans="2:46" x14ac:dyDescent="0.25">
      <c r="B25" s="3" t="s">
        <v>134</v>
      </c>
      <c r="C25" s="266" t="s">
        <v>23</v>
      </c>
      <c r="D25" s="266" t="s">
        <v>23</v>
      </c>
      <c r="E25" s="266" t="s">
        <v>23</v>
      </c>
      <c r="F25" s="266" t="s">
        <v>23</v>
      </c>
      <c r="G25" s="266" t="s">
        <v>23</v>
      </c>
      <c r="H25" s="266" t="s">
        <v>23</v>
      </c>
      <c r="I25" s="266" t="s">
        <v>23</v>
      </c>
      <c r="J25" s="266" t="s">
        <v>23</v>
      </c>
      <c r="K25" s="266" t="s">
        <v>23</v>
      </c>
      <c r="L25" s="266" t="s">
        <v>23</v>
      </c>
      <c r="M25" s="266" t="s">
        <v>23</v>
      </c>
      <c r="N25" s="266" t="s">
        <v>23</v>
      </c>
      <c r="O25" s="266" t="s">
        <v>23</v>
      </c>
      <c r="P25" s="266" t="s">
        <v>23</v>
      </c>
      <c r="Q25" s="266" t="s">
        <v>23</v>
      </c>
      <c r="R25" s="266" t="s">
        <v>23</v>
      </c>
      <c r="S25" s="284" t="s">
        <v>23</v>
      </c>
      <c r="T25" s="266">
        <v>427.88472648611241</v>
      </c>
      <c r="U25" s="266">
        <v>325.81041907118146</v>
      </c>
      <c r="V25" s="266">
        <v>334</v>
      </c>
      <c r="W25" s="266">
        <v>433.64374343644772</v>
      </c>
      <c r="X25" s="266">
        <f>AD25</f>
        <v>497.99337046017843</v>
      </c>
      <c r="Y25" s="266"/>
      <c r="AA25" s="266">
        <v>75.265426453358216</v>
      </c>
      <c r="AB25" s="266">
        <v>176.97713771402121</v>
      </c>
      <c r="AC25" s="266">
        <v>285.74247700990696</v>
      </c>
      <c r="AD25" s="266">
        <v>497.99337046017843</v>
      </c>
      <c r="AE25" s="266">
        <v>120.38836478355147</v>
      </c>
      <c r="AF25" s="266">
        <v>215.29776241799368</v>
      </c>
      <c r="AG25" s="266"/>
      <c r="AH25" s="266"/>
      <c r="AJ25" s="266">
        <f t="shared" si="9"/>
        <v>75.265426453358216</v>
      </c>
      <c r="AK25" s="266">
        <f t="shared" si="10"/>
        <v>101.71171126066299</v>
      </c>
      <c r="AL25" s="266">
        <f t="shared" si="11"/>
        <v>108.76533929588575</v>
      </c>
      <c r="AM25" s="266">
        <f t="shared" si="12"/>
        <v>212.25089345027146</v>
      </c>
      <c r="AN25" s="266">
        <f t="shared" si="14"/>
        <v>120.38836478355147</v>
      </c>
      <c r="AO25" s="266">
        <f t="shared" si="13"/>
        <v>94.909397634442215</v>
      </c>
      <c r="AP25" s="266"/>
      <c r="AQ25" s="266"/>
      <c r="AR25" s="266"/>
      <c r="AS25" s="266"/>
      <c r="AT25" s="25"/>
    </row>
    <row r="26" spans="2:46" x14ac:dyDescent="0.25">
      <c r="B26" s="75" t="s">
        <v>413</v>
      </c>
      <c r="C26" s="293" t="s">
        <v>23</v>
      </c>
      <c r="D26" s="293" t="s">
        <v>23</v>
      </c>
      <c r="E26" s="293" t="s">
        <v>23</v>
      </c>
      <c r="F26" s="293" t="s">
        <v>23</v>
      </c>
      <c r="G26" s="293" t="s">
        <v>23</v>
      </c>
      <c r="H26" s="293" t="s">
        <v>23</v>
      </c>
      <c r="I26" s="293" t="s">
        <v>23</v>
      </c>
      <c r="J26" s="285">
        <v>3618</v>
      </c>
      <c r="K26" s="285">
        <v>3235</v>
      </c>
      <c r="L26" s="285">
        <v>2667</v>
      </c>
      <c r="M26" s="285">
        <v>2161</v>
      </c>
      <c r="N26" s="285">
        <v>2011</v>
      </c>
      <c r="O26" s="285">
        <v>1934</v>
      </c>
      <c r="P26" s="285">
        <v>1871.6474673378293</v>
      </c>
      <c r="Q26" s="285">
        <f>Q23+Q20</f>
        <v>1788</v>
      </c>
      <c r="R26" s="285">
        <f>R23+R20</f>
        <v>1964</v>
      </c>
      <c r="S26" s="285">
        <f>S23+S20</f>
        <v>1725</v>
      </c>
      <c r="T26" s="285">
        <f>T23+T20</f>
        <v>2031</v>
      </c>
      <c r="U26" s="285">
        <f>U23+U20</f>
        <v>2259</v>
      </c>
      <c r="V26" s="285">
        <v>2909</v>
      </c>
      <c r="W26" s="285">
        <v>3492.8785753453676</v>
      </c>
      <c r="X26" s="285">
        <f t="shared" si="15"/>
        <v>4558.2869751866892</v>
      </c>
      <c r="Y26" s="315"/>
      <c r="AA26" s="285">
        <v>855.82639178721354</v>
      </c>
      <c r="AB26" s="285">
        <v>1713.7362659514552</v>
      </c>
      <c r="AC26" s="285">
        <v>3002.9858291717655</v>
      </c>
      <c r="AD26" s="285">
        <v>4558.2869751866892</v>
      </c>
      <c r="AE26" s="510">
        <v>1180.0759164913311</v>
      </c>
      <c r="AF26" s="510">
        <v>2694.9149593987049</v>
      </c>
      <c r="AG26" s="285"/>
      <c r="AH26" s="285"/>
      <c r="AJ26" s="285">
        <f t="shared" si="9"/>
        <v>855.82639178721354</v>
      </c>
      <c r="AK26" s="285">
        <f t="shared" si="10"/>
        <v>857.90987416424161</v>
      </c>
      <c r="AL26" s="285">
        <f t="shared" si="11"/>
        <v>1289.2495632203104</v>
      </c>
      <c r="AM26" s="285">
        <f t="shared" si="12"/>
        <v>1555.3011460149237</v>
      </c>
      <c r="AN26" s="285">
        <f t="shared" si="14"/>
        <v>1180.0759164913311</v>
      </c>
      <c r="AO26" s="285">
        <f t="shared" si="13"/>
        <v>1514.8390429073738</v>
      </c>
      <c r="AP26" s="285"/>
      <c r="AQ26" s="285"/>
      <c r="AR26" s="275"/>
      <c r="AS26" s="275"/>
      <c r="AT26" s="26"/>
    </row>
    <row r="27" spans="2:46" x14ac:dyDescent="0.25">
      <c r="B27" s="11"/>
      <c r="C27" s="275"/>
      <c r="D27" s="275"/>
      <c r="E27" s="275"/>
      <c r="F27" s="275"/>
      <c r="G27" s="275"/>
      <c r="H27" s="275"/>
      <c r="I27" s="275"/>
      <c r="J27" s="275"/>
      <c r="K27" s="275"/>
      <c r="L27" s="275"/>
      <c r="M27" s="275"/>
      <c r="N27" s="275"/>
      <c r="O27" s="275"/>
      <c r="P27" s="275"/>
      <c r="Q27" s="275"/>
      <c r="R27" s="275"/>
      <c r="S27" s="275"/>
      <c r="T27" s="266"/>
      <c r="U27" s="266"/>
      <c r="V27" s="266"/>
    </row>
    <row r="28" spans="2:46" x14ac:dyDescent="0.25">
      <c r="B28" s="166" t="s">
        <v>414</v>
      </c>
      <c r="C28" s="240">
        <v>2001</v>
      </c>
      <c r="D28" s="240">
        <v>2002</v>
      </c>
      <c r="E28" s="240">
        <v>2003</v>
      </c>
      <c r="F28" s="240">
        <v>2004</v>
      </c>
      <c r="G28" s="240">
        <v>2005</v>
      </c>
      <c r="H28" s="240">
        <v>2006</v>
      </c>
      <c r="I28" s="240">
        <v>2007</v>
      </c>
      <c r="J28" s="240">
        <v>2008</v>
      </c>
      <c r="K28" s="240">
        <v>2009</v>
      </c>
      <c r="L28" s="240">
        <v>2010</v>
      </c>
      <c r="M28" s="240">
        <v>2011</v>
      </c>
      <c r="N28" s="240">
        <v>2012</v>
      </c>
      <c r="O28" s="240">
        <v>2013</v>
      </c>
      <c r="P28" s="240">
        <v>2014</v>
      </c>
      <c r="Q28" s="240">
        <v>2015</v>
      </c>
      <c r="R28" s="240">
        <v>2016</v>
      </c>
      <c r="S28" s="240">
        <v>2017</v>
      </c>
      <c r="T28" s="240">
        <v>2018</v>
      </c>
      <c r="U28" s="240">
        <v>2019</v>
      </c>
      <c r="V28" s="240">
        <v>2020</v>
      </c>
      <c r="W28" s="240">
        <v>2021</v>
      </c>
      <c r="X28" s="241">
        <v>2022</v>
      </c>
      <c r="Y28" s="242">
        <v>2023</v>
      </c>
      <c r="AA28" s="243" t="s">
        <v>283</v>
      </c>
      <c r="AB28" s="243" t="s">
        <v>284</v>
      </c>
      <c r="AC28" s="243" t="s">
        <v>285</v>
      </c>
      <c r="AD28" s="243">
        <v>2022</v>
      </c>
      <c r="AE28" s="244" t="s">
        <v>313</v>
      </c>
      <c r="AF28" s="244" t="s">
        <v>314</v>
      </c>
      <c r="AG28" s="245" t="s">
        <v>315</v>
      </c>
      <c r="AH28" s="246">
        <v>2023</v>
      </c>
      <c r="AJ28" s="243" t="s">
        <v>283</v>
      </c>
      <c r="AK28" s="243" t="s">
        <v>286</v>
      </c>
      <c r="AL28" s="243" t="s">
        <v>287</v>
      </c>
      <c r="AM28" s="243" t="s">
        <v>288</v>
      </c>
      <c r="AN28" s="244" t="s">
        <v>313</v>
      </c>
      <c r="AO28" s="244" t="s">
        <v>318</v>
      </c>
      <c r="AP28" s="244" t="s">
        <v>316</v>
      </c>
      <c r="AQ28" s="244" t="s">
        <v>317</v>
      </c>
      <c r="AR28" s="239"/>
      <c r="AS28" s="239"/>
      <c r="AT28" s="101"/>
    </row>
    <row r="29" spans="2:46" x14ac:dyDescent="0.25">
      <c r="B29" s="12" t="s">
        <v>415</v>
      </c>
      <c r="C29" s="284" t="s">
        <v>23</v>
      </c>
      <c r="D29" s="284" t="s">
        <v>23</v>
      </c>
      <c r="E29" s="284" t="s">
        <v>23</v>
      </c>
      <c r="F29" s="284" t="s">
        <v>23</v>
      </c>
      <c r="G29" s="284" t="s">
        <v>23</v>
      </c>
      <c r="H29" s="284" t="s">
        <v>23</v>
      </c>
      <c r="I29" s="284" t="s">
        <v>23</v>
      </c>
      <c r="J29" s="284" t="s">
        <v>23</v>
      </c>
      <c r="K29" s="284" t="s">
        <v>23</v>
      </c>
      <c r="L29" s="284" t="s">
        <v>23</v>
      </c>
      <c r="M29" s="284" t="s">
        <v>23</v>
      </c>
      <c r="N29" s="284" t="s">
        <v>23</v>
      </c>
      <c r="O29" s="284" t="s">
        <v>23</v>
      </c>
      <c r="P29" s="284" t="s">
        <v>23</v>
      </c>
      <c r="Q29" s="284" t="s">
        <v>23</v>
      </c>
      <c r="R29" s="284" t="s">
        <v>23</v>
      </c>
      <c r="S29" s="284" t="s">
        <v>23</v>
      </c>
      <c r="T29" s="266">
        <v>1394.3362991042932</v>
      </c>
      <c r="U29" s="266">
        <f>U20</f>
        <v>1724</v>
      </c>
      <c r="V29" s="266">
        <v>2401</v>
      </c>
      <c r="W29" s="266">
        <v>2923.0970140941999</v>
      </c>
      <c r="X29" s="266">
        <f>AD29</f>
        <v>3903</v>
      </c>
      <c r="Y29" s="266"/>
      <c r="Z29" s="266"/>
      <c r="AA29" s="266">
        <v>756.71756066242619</v>
      </c>
      <c r="AB29" s="266">
        <v>1485.7708382006454</v>
      </c>
      <c r="AC29" s="266">
        <v>2629.7248032664297</v>
      </c>
      <c r="AD29" s="266">
        <v>3903</v>
      </c>
      <c r="AE29" s="266">
        <v>1039.4425947975276</v>
      </c>
      <c r="AF29" s="266">
        <v>2424.1876082454773</v>
      </c>
      <c r="AG29" s="266"/>
      <c r="AH29" s="266"/>
      <c r="AJ29" s="266">
        <f t="shared" ref="AJ29:AJ35" si="16">AA29</f>
        <v>756.71756066242619</v>
      </c>
      <c r="AK29" s="266">
        <f t="shared" ref="AK29:AO35" si="17">AB29-AA29</f>
        <v>729.05327753821916</v>
      </c>
      <c r="AL29" s="266">
        <f t="shared" si="17"/>
        <v>1143.9539650657844</v>
      </c>
      <c r="AM29" s="266">
        <f t="shared" si="17"/>
        <v>1273.2751967335703</v>
      </c>
      <c r="AN29" s="266">
        <f t="shared" ref="AN29:AN35" si="18">AE29</f>
        <v>1039.4425947975276</v>
      </c>
      <c r="AO29" s="266">
        <f t="shared" si="17"/>
        <v>1384.7450134479498</v>
      </c>
      <c r="AP29" s="266"/>
      <c r="AQ29" s="266"/>
      <c r="AR29" s="266"/>
      <c r="AS29" s="266"/>
      <c r="AT29" s="25"/>
    </row>
    <row r="30" spans="2:46" x14ac:dyDescent="0.25">
      <c r="B30" s="12" t="s">
        <v>416</v>
      </c>
      <c r="C30" s="284" t="s">
        <v>23</v>
      </c>
      <c r="D30" s="284" t="s">
        <v>23</v>
      </c>
      <c r="E30" s="284" t="s">
        <v>23</v>
      </c>
      <c r="F30" s="284" t="s">
        <v>23</v>
      </c>
      <c r="G30" s="284" t="s">
        <v>23</v>
      </c>
      <c r="H30" s="284" t="s">
        <v>23</v>
      </c>
      <c r="I30" s="284" t="s">
        <v>23</v>
      </c>
      <c r="J30" s="284" t="s">
        <v>23</v>
      </c>
      <c r="K30" s="284" t="s">
        <v>23</v>
      </c>
      <c r="L30" s="284" t="s">
        <v>23</v>
      </c>
      <c r="M30" s="284" t="s">
        <v>23</v>
      </c>
      <c r="N30" s="284" t="s">
        <v>23</v>
      </c>
      <c r="O30" s="284" t="s">
        <v>23</v>
      </c>
      <c r="P30" s="284" t="s">
        <v>23</v>
      </c>
      <c r="Q30" s="284" t="s">
        <v>23</v>
      </c>
      <c r="R30" s="284" t="s">
        <v>23</v>
      </c>
      <c r="S30" s="284" t="s">
        <v>23</v>
      </c>
      <c r="T30" s="266">
        <v>210.43511976407905</v>
      </c>
      <c r="U30" s="266">
        <v>360.64738528141231</v>
      </c>
      <c r="V30" s="266">
        <v>805.74755359991946</v>
      </c>
      <c r="W30" s="266">
        <v>414.326448138324</v>
      </c>
      <c r="X30" s="266">
        <f t="shared" ref="X30:X31" si="19">AD30</f>
        <v>2115.1481843369879</v>
      </c>
      <c r="Y30" s="266"/>
      <c r="Z30" s="266"/>
      <c r="AA30" s="266">
        <v>1430.4716505255353</v>
      </c>
      <c r="AB30" s="266">
        <v>2111.9408493455148</v>
      </c>
      <c r="AC30" s="266">
        <v>2485.4729490071713</v>
      </c>
      <c r="AD30" s="266">
        <v>2115.1481843369879</v>
      </c>
      <c r="AE30" s="266">
        <v>37.301550832500219</v>
      </c>
      <c r="AF30" s="266">
        <v>174.58644584249998</v>
      </c>
      <c r="AG30" s="266"/>
      <c r="AH30" s="266"/>
      <c r="AJ30" s="266">
        <f t="shared" si="16"/>
        <v>1430.4716505255353</v>
      </c>
      <c r="AK30" s="266">
        <f t="shared" si="17"/>
        <v>681.46919881997951</v>
      </c>
      <c r="AL30" s="266">
        <f t="shared" si="17"/>
        <v>373.5320996616565</v>
      </c>
      <c r="AM30" s="266">
        <f t="shared" si="17"/>
        <v>-370.32476467018341</v>
      </c>
      <c r="AN30" s="266">
        <f t="shared" si="18"/>
        <v>37.301550832500219</v>
      </c>
      <c r="AO30" s="266">
        <f t="shared" si="17"/>
        <v>137.28489500999976</v>
      </c>
      <c r="AP30" s="266"/>
      <c r="AQ30" s="266"/>
      <c r="AR30" s="266"/>
      <c r="AS30" s="266"/>
      <c r="AT30" s="25"/>
    </row>
    <row r="31" spans="2:46" x14ac:dyDescent="0.25">
      <c r="B31" s="12" t="s">
        <v>417</v>
      </c>
      <c r="C31" s="284" t="s">
        <v>23</v>
      </c>
      <c r="D31" s="284" t="s">
        <v>23</v>
      </c>
      <c r="E31" s="284" t="s">
        <v>23</v>
      </c>
      <c r="F31" s="284" t="s">
        <v>23</v>
      </c>
      <c r="G31" s="284" t="s">
        <v>23</v>
      </c>
      <c r="H31" s="284" t="s">
        <v>23</v>
      </c>
      <c r="I31" s="284" t="s">
        <v>23</v>
      </c>
      <c r="J31" s="284" t="s">
        <v>23</v>
      </c>
      <c r="K31" s="284" t="s">
        <v>23</v>
      </c>
      <c r="L31" s="284" t="s">
        <v>23</v>
      </c>
      <c r="M31" s="284" t="s">
        <v>23</v>
      </c>
      <c r="N31" s="284" t="s">
        <v>23</v>
      </c>
      <c r="O31" s="284" t="s">
        <v>23</v>
      </c>
      <c r="P31" s="284" t="s">
        <v>23</v>
      </c>
      <c r="Q31" s="284" t="s">
        <v>23</v>
      </c>
      <c r="R31" s="266" t="s">
        <v>23</v>
      </c>
      <c r="S31" s="284" t="s">
        <v>23</v>
      </c>
      <c r="T31" s="266">
        <v>-744.55183918278976</v>
      </c>
      <c r="U31" s="266">
        <v>-974.17700000000002</v>
      </c>
      <c r="V31" s="266">
        <v>-1677.71163009</v>
      </c>
      <c r="W31" s="266">
        <v>-1356.4756887581</v>
      </c>
      <c r="X31" s="266">
        <f t="shared" si="19"/>
        <v>-1966.9556093704</v>
      </c>
      <c r="Y31" s="266"/>
      <c r="Z31" s="266"/>
      <c r="AA31" s="266">
        <v>-365.05947451999998</v>
      </c>
      <c r="AB31" s="266">
        <v>-976.36302667999996</v>
      </c>
      <c r="AC31" s="266">
        <v>-1499.4785785599997</v>
      </c>
      <c r="AD31" s="266">
        <v>-1966.9556093704</v>
      </c>
      <c r="AE31" s="266">
        <v>-181.13270916000002</v>
      </c>
      <c r="AF31" s="266">
        <v>-246.74397647310002</v>
      </c>
      <c r="AG31" s="266"/>
      <c r="AH31" s="266"/>
      <c r="AJ31" s="266">
        <f t="shared" si="16"/>
        <v>-365.05947451999998</v>
      </c>
      <c r="AK31" s="266">
        <f t="shared" si="17"/>
        <v>-611.30355215999998</v>
      </c>
      <c r="AL31" s="266">
        <f t="shared" si="17"/>
        <v>-523.11555187999977</v>
      </c>
      <c r="AM31" s="266">
        <f t="shared" si="17"/>
        <v>-467.47703081040027</v>
      </c>
      <c r="AN31" s="266">
        <f t="shared" si="18"/>
        <v>-181.13270916000002</v>
      </c>
      <c r="AO31" s="266">
        <f t="shared" si="17"/>
        <v>-65.611267313100001</v>
      </c>
      <c r="AP31" s="266"/>
      <c r="AQ31" s="266"/>
      <c r="AR31" s="266"/>
      <c r="AS31" s="266"/>
      <c r="AT31" s="25"/>
    </row>
    <row r="32" spans="2:46" x14ac:dyDescent="0.25">
      <c r="B32" s="12" t="s">
        <v>418</v>
      </c>
      <c r="C32" s="284" t="s">
        <v>23</v>
      </c>
      <c r="D32" s="284" t="s">
        <v>23</v>
      </c>
      <c r="E32" s="284" t="s">
        <v>23</v>
      </c>
      <c r="F32" s="284" t="s">
        <v>23</v>
      </c>
      <c r="G32" s="284" t="s">
        <v>23</v>
      </c>
      <c r="H32" s="284" t="s">
        <v>23</v>
      </c>
      <c r="I32" s="284" t="s">
        <v>23</v>
      </c>
      <c r="J32" s="284" t="s">
        <v>23</v>
      </c>
      <c r="K32" s="284" t="s">
        <v>23</v>
      </c>
      <c r="L32" s="284" t="s">
        <v>23</v>
      </c>
      <c r="M32" s="284" t="s">
        <v>23</v>
      </c>
      <c r="N32" s="284" t="s">
        <v>23</v>
      </c>
      <c r="O32" s="284" t="s">
        <v>23</v>
      </c>
      <c r="P32" s="284" t="s">
        <v>23</v>
      </c>
      <c r="Q32" s="284" t="s">
        <v>23</v>
      </c>
      <c r="R32" s="266" t="s">
        <v>23</v>
      </c>
      <c r="S32" s="284" t="s">
        <v>23</v>
      </c>
      <c r="T32" s="266">
        <v>-398.9999959532222</v>
      </c>
      <c r="U32" s="266">
        <v>-186.40029440799941</v>
      </c>
      <c r="V32" s="266">
        <v>-304.549215855</v>
      </c>
      <c r="W32" s="266">
        <v>-681.88547889789993</v>
      </c>
      <c r="X32" s="266">
        <f>AD32</f>
        <v>-51.541866969962008</v>
      </c>
      <c r="Y32" s="266"/>
      <c r="Z32" s="266"/>
      <c r="AA32" s="266">
        <v>-3.359</v>
      </c>
      <c r="AB32" s="266">
        <v>-21.600810000008</v>
      </c>
      <c r="AC32" s="266">
        <v>-32.780406379975986</v>
      </c>
      <c r="AD32" s="266">
        <v>-51.541866969962008</v>
      </c>
      <c r="AE32" s="266">
        <v>-1.7001002561300991E-11</v>
      </c>
      <c r="AF32" s="266">
        <v>-11.103544889980986</v>
      </c>
      <c r="AG32" s="266"/>
      <c r="AH32" s="266"/>
      <c r="AJ32" s="266">
        <f t="shared" si="16"/>
        <v>-3.359</v>
      </c>
      <c r="AK32" s="266">
        <f t="shared" si="17"/>
        <v>-18.241810000008002</v>
      </c>
      <c r="AL32" s="266">
        <f t="shared" si="17"/>
        <v>-11.179596379967986</v>
      </c>
      <c r="AM32" s="266">
        <f t="shared" si="17"/>
        <v>-18.761460589986022</v>
      </c>
      <c r="AN32" s="266">
        <f t="shared" si="18"/>
        <v>-1.7001002561300991E-11</v>
      </c>
      <c r="AO32" s="266">
        <f t="shared" si="17"/>
        <v>-11.103544889963985</v>
      </c>
      <c r="AP32" s="266"/>
      <c r="AQ32" s="266"/>
      <c r="AR32" s="266"/>
      <c r="AS32" s="266"/>
      <c r="AT32" s="25"/>
    </row>
    <row r="33" spans="2:46" x14ac:dyDescent="0.25">
      <c r="B33" s="12" t="s">
        <v>419</v>
      </c>
      <c r="C33" s="284" t="s">
        <v>23</v>
      </c>
      <c r="D33" s="284" t="s">
        <v>23</v>
      </c>
      <c r="E33" s="284" t="s">
        <v>23</v>
      </c>
      <c r="F33" s="284" t="s">
        <v>23</v>
      </c>
      <c r="G33" s="284" t="s">
        <v>23</v>
      </c>
      <c r="H33" s="284" t="s">
        <v>23</v>
      </c>
      <c r="I33" s="284" t="s">
        <v>23</v>
      </c>
      <c r="J33" s="284" t="s">
        <v>23</v>
      </c>
      <c r="K33" s="284" t="s">
        <v>23</v>
      </c>
      <c r="L33" s="284" t="s">
        <v>23</v>
      </c>
      <c r="M33" s="284" t="s">
        <v>23</v>
      </c>
      <c r="N33" s="284" t="s">
        <v>23</v>
      </c>
      <c r="O33" s="284" t="s">
        <v>23</v>
      </c>
      <c r="P33" s="284" t="s">
        <v>23</v>
      </c>
      <c r="Q33" s="284" t="s">
        <v>23</v>
      </c>
      <c r="R33" s="266" t="s">
        <v>23</v>
      </c>
      <c r="S33" s="284" t="s">
        <v>23</v>
      </c>
      <c r="T33" s="284" t="s">
        <v>23</v>
      </c>
      <c r="U33" s="284" t="s">
        <v>23</v>
      </c>
      <c r="V33" s="266">
        <v>-628.55122686130028</v>
      </c>
      <c r="W33" s="266">
        <v>-31.695558309999992</v>
      </c>
      <c r="X33" s="266">
        <f>AD33</f>
        <v>-69.05418358910697</v>
      </c>
      <c r="Y33" s="266"/>
      <c r="Z33" s="266"/>
      <c r="AA33" s="266">
        <v>0.70770270999999996</v>
      </c>
      <c r="AB33" s="266">
        <v>24.206392169999997</v>
      </c>
      <c r="AC33" s="266">
        <v>47.649512572041004</v>
      </c>
      <c r="AD33" s="266">
        <v>-69.05418358910697</v>
      </c>
      <c r="AE33" s="266">
        <v>16.894933679999998</v>
      </c>
      <c r="AF33" s="266">
        <v>-159.48484125493775</v>
      </c>
      <c r="AG33" s="266"/>
      <c r="AH33" s="266"/>
      <c r="AJ33" s="266">
        <f t="shared" si="16"/>
        <v>0.70770270999999996</v>
      </c>
      <c r="AK33" s="266">
        <f t="shared" si="17"/>
        <v>23.498689459999998</v>
      </c>
      <c r="AL33" s="266">
        <f t="shared" si="17"/>
        <v>23.443120402041007</v>
      </c>
      <c r="AM33" s="266">
        <f t="shared" si="17"/>
        <v>-116.70369616114797</v>
      </c>
      <c r="AN33" s="266">
        <f t="shared" si="18"/>
        <v>16.894933679999998</v>
      </c>
      <c r="AO33" s="266">
        <f t="shared" si="17"/>
        <v>-176.37977493493776</v>
      </c>
      <c r="AP33" s="266"/>
      <c r="AQ33" s="266"/>
      <c r="AR33" s="266"/>
      <c r="AS33" s="266"/>
      <c r="AT33" s="25"/>
    </row>
    <row r="34" spans="2:46" x14ac:dyDescent="0.25">
      <c r="B34" s="12" t="s">
        <v>192</v>
      </c>
      <c r="C34" s="284" t="s">
        <v>23</v>
      </c>
      <c r="D34" s="284" t="s">
        <v>23</v>
      </c>
      <c r="E34" s="284" t="s">
        <v>23</v>
      </c>
      <c r="F34" s="284" t="s">
        <v>23</v>
      </c>
      <c r="G34" s="284" t="s">
        <v>23</v>
      </c>
      <c r="H34" s="284" t="s">
        <v>23</v>
      </c>
      <c r="I34" s="284" t="s">
        <v>23</v>
      </c>
      <c r="J34" s="284" t="s">
        <v>23</v>
      </c>
      <c r="K34" s="284" t="s">
        <v>23</v>
      </c>
      <c r="L34" s="284" t="s">
        <v>23</v>
      </c>
      <c r="M34" s="284" t="s">
        <v>23</v>
      </c>
      <c r="N34" s="284" t="s">
        <v>23</v>
      </c>
      <c r="O34" s="284" t="s">
        <v>23</v>
      </c>
      <c r="P34" s="284" t="s">
        <v>23</v>
      </c>
      <c r="Q34" s="284" t="s">
        <v>23</v>
      </c>
      <c r="R34" s="266" t="s">
        <v>23</v>
      </c>
      <c r="S34" s="284" t="s">
        <v>23</v>
      </c>
      <c r="T34" s="266">
        <v>-111.00052386591992</v>
      </c>
      <c r="U34" s="266">
        <v>244.49003990796217</v>
      </c>
      <c r="V34" s="266">
        <v>325.73719677909992</v>
      </c>
      <c r="W34" s="266">
        <v>717.95883750350004</v>
      </c>
      <c r="X34" s="266">
        <f>AD34</f>
        <v>-828.6</v>
      </c>
      <c r="Y34" s="331"/>
      <c r="Z34" s="266"/>
      <c r="AA34" s="266">
        <v>-409.1413486817612</v>
      </c>
      <c r="AB34" s="266">
        <v>-244.57595969090244</v>
      </c>
      <c r="AC34" s="266">
        <v>-760.58708789112416</v>
      </c>
      <c r="AD34" s="266">
        <v>-828.6</v>
      </c>
      <c r="AE34" s="266">
        <v>248.34350572661651</v>
      </c>
      <c r="AF34" s="266">
        <v>-190.7818804652868</v>
      </c>
      <c r="AG34" s="266"/>
      <c r="AH34" s="266"/>
      <c r="AJ34" s="266">
        <f t="shared" si="16"/>
        <v>-409.1413486817612</v>
      </c>
      <c r="AK34" s="266">
        <f t="shared" si="17"/>
        <v>164.56538899085876</v>
      </c>
      <c r="AL34" s="266">
        <f t="shared" si="17"/>
        <v>-516.01112820022172</v>
      </c>
      <c r="AM34" s="266">
        <f t="shared" si="17"/>
        <v>-68.012912108875867</v>
      </c>
      <c r="AN34" s="266">
        <f t="shared" si="18"/>
        <v>248.34350572661651</v>
      </c>
      <c r="AO34" s="266">
        <f t="shared" si="17"/>
        <v>-439.12538619190332</v>
      </c>
      <c r="AP34" s="266"/>
      <c r="AQ34" s="266"/>
      <c r="AR34" s="266"/>
      <c r="AS34" s="266"/>
      <c r="AT34" s="25"/>
    </row>
    <row r="35" spans="2:46" x14ac:dyDescent="0.25">
      <c r="B35" s="76" t="s">
        <v>53</v>
      </c>
      <c r="C35" s="293" t="s">
        <v>23</v>
      </c>
      <c r="D35" s="293" t="s">
        <v>23</v>
      </c>
      <c r="E35" s="293" t="s">
        <v>23</v>
      </c>
      <c r="F35" s="293" t="s">
        <v>23</v>
      </c>
      <c r="G35" s="293" t="s">
        <v>23</v>
      </c>
      <c r="H35" s="293" t="s">
        <v>23</v>
      </c>
      <c r="I35" s="293" t="s">
        <v>23</v>
      </c>
      <c r="J35" s="293" t="s">
        <v>23</v>
      </c>
      <c r="K35" s="293" t="s">
        <v>23</v>
      </c>
      <c r="L35" s="293" t="s">
        <v>23</v>
      </c>
      <c r="M35" s="293" t="s">
        <v>23</v>
      </c>
      <c r="N35" s="293" t="s">
        <v>23</v>
      </c>
      <c r="O35" s="293" t="s">
        <v>23</v>
      </c>
      <c r="P35" s="293" t="s">
        <v>23</v>
      </c>
      <c r="Q35" s="293" t="s">
        <v>23</v>
      </c>
      <c r="R35" s="293" t="s">
        <v>23</v>
      </c>
      <c r="S35" s="293" t="s">
        <v>23</v>
      </c>
      <c r="T35" s="285">
        <v>350.21905986644026</v>
      </c>
      <c r="U35" s="285">
        <v>1168</v>
      </c>
      <c r="V35" s="285">
        <v>922</v>
      </c>
      <c r="W35" s="285">
        <v>1985.1216411610999</v>
      </c>
      <c r="X35" s="285">
        <f>+AD35</f>
        <v>3101.5428583135072</v>
      </c>
      <c r="Y35" s="315"/>
      <c r="Z35" s="266"/>
      <c r="AA35" s="285">
        <v>1410.3370906962004</v>
      </c>
      <c r="AB35" s="285">
        <v>2379.3782833452497</v>
      </c>
      <c r="AC35" s="285">
        <v>2870.0011920145421</v>
      </c>
      <c r="AD35" s="285">
        <v>3101.5428583135072</v>
      </c>
      <c r="AE35" s="285">
        <v>1160.8498758766273</v>
      </c>
      <c r="AF35" s="285">
        <v>1990.6598110046718</v>
      </c>
      <c r="AG35" s="285"/>
      <c r="AH35" s="285"/>
      <c r="AJ35" s="285">
        <f t="shared" si="16"/>
        <v>1410.3370906962004</v>
      </c>
      <c r="AK35" s="285">
        <f>AB35-AA35</f>
        <v>969.04119264904921</v>
      </c>
      <c r="AL35" s="285">
        <f t="shared" si="17"/>
        <v>490.62290866929243</v>
      </c>
      <c r="AM35" s="285">
        <f t="shared" si="17"/>
        <v>231.54166629896508</v>
      </c>
      <c r="AN35" s="285">
        <f t="shared" si="18"/>
        <v>1160.8498758766273</v>
      </c>
      <c r="AO35" s="285">
        <f>AF35-AE35</f>
        <v>829.80993512804457</v>
      </c>
      <c r="AP35" s="285"/>
      <c r="AQ35" s="285"/>
      <c r="AR35" s="275"/>
      <c r="AS35" s="275"/>
      <c r="AT35" s="26"/>
    </row>
    <row r="36" spans="2:46" x14ac:dyDescent="0.25">
      <c r="C36" s="248"/>
      <c r="D36" s="248"/>
      <c r="E36" s="248"/>
      <c r="F36" s="248"/>
      <c r="G36" s="248"/>
      <c r="H36" s="248"/>
      <c r="I36" s="248"/>
      <c r="J36" s="248"/>
      <c r="K36" s="248"/>
      <c r="L36" s="248"/>
      <c r="M36" s="248"/>
      <c r="N36" s="248"/>
      <c r="O36" s="248"/>
      <c r="P36" s="248"/>
      <c r="Q36" s="248"/>
      <c r="R36" s="248"/>
      <c r="S36" s="248"/>
      <c r="T36" s="248"/>
    </row>
    <row r="37" spans="2:46" x14ac:dyDescent="0.25">
      <c r="C37" s="239"/>
      <c r="D37" s="239"/>
      <c r="E37" s="239"/>
      <c r="F37" s="239"/>
      <c r="G37" s="239"/>
      <c r="H37" s="239"/>
      <c r="I37" s="239"/>
      <c r="J37" s="239"/>
      <c r="K37" s="239"/>
      <c r="L37" s="239"/>
      <c r="M37" s="239"/>
      <c r="N37" s="239"/>
      <c r="O37" s="239"/>
      <c r="P37" s="239"/>
      <c r="Q37" s="239"/>
      <c r="R37" s="239"/>
      <c r="S37" s="239"/>
      <c r="T37" s="239"/>
    </row>
    <row r="38" spans="2:46" x14ac:dyDescent="0.25">
      <c r="C38" s="275"/>
      <c r="D38" s="275"/>
      <c r="E38" s="275"/>
      <c r="F38" s="275"/>
      <c r="G38" s="275"/>
      <c r="H38" s="275"/>
      <c r="I38" s="275"/>
      <c r="J38" s="275"/>
      <c r="K38" s="275"/>
      <c r="L38" s="275"/>
      <c r="M38" s="275"/>
      <c r="N38" s="275"/>
      <c r="O38" s="275"/>
      <c r="P38" s="275"/>
      <c r="Q38" s="275"/>
      <c r="R38" s="275"/>
      <c r="S38" s="275"/>
      <c r="T38" s="275"/>
    </row>
    <row r="39" spans="2:46" s="214" customFormat="1" x14ac:dyDescent="0.25">
      <c r="C39" s="515"/>
      <c r="D39" s="515"/>
      <c r="E39" s="515"/>
      <c r="F39" s="515"/>
      <c r="G39" s="515"/>
      <c r="H39" s="515"/>
      <c r="I39" s="515"/>
      <c r="J39" s="515"/>
      <c r="K39" s="515"/>
      <c r="L39" s="515"/>
      <c r="M39" s="515"/>
      <c r="N39" s="515"/>
      <c r="O39" s="515"/>
      <c r="P39" s="515"/>
      <c r="Q39" s="515"/>
      <c r="R39" s="515"/>
      <c r="S39" s="515"/>
      <c r="T39" s="515"/>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row>
    <row r="40" spans="2:46" s="214" customFormat="1" x14ac:dyDescent="0.25">
      <c r="B40" s="543"/>
      <c r="C40" s="515"/>
      <c r="D40" s="515"/>
      <c r="E40" s="515"/>
      <c r="F40" s="515"/>
      <c r="G40" s="515"/>
      <c r="H40" s="515"/>
      <c r="I40" s="515"/>
      <c r="J40" s="515"/>
      <c r="K40" s="515"/>
      <c r="L40" s="515"/>
      <c r="M40" s="515"/>
      <c r="N40" s="515"/>
      <c r="O40" s="515"/>
      <c r="P40" s="515"/>
      <c r="Q40" s="515"/>
      <c r="R40" s="515"/>
      <c r="S40" s="515"/>
      <c r="T40" s="515"/>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row>
    <row r="41" spans="2:46" s="214" customFormat="1" x14ac:dyDescent="0.25">
      <c r="B41" s="232"/>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0"/>
      <c r="AJ41" s="350"/>
      <c r="AK41" s="350"/>
      <c r="AL41" s="350"/>
      <c r="AM41" s="350"/>
      <c r="AN41" s="350"/>
      <c r="AO41" s="350"/>
      <c r="AP41" s="350"/>
      <c r="AQ41" s="350"/>
      <c r="AR41" s="350"/>
      <c r="AS41" s="350"/>
    </row>
    <row r="42" spans="2:46" s="214" customFormat="1" x14ac:dyDescent="0.25">
      <c r="B42" s="232"/>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0"/>
      <c r="AJ42" s="350"/>
      <c r="AK42" s="350"/>
      <c r="AL42" s="350"/>
      <c r="AM42" s="350"/>
      <c r="AN42" s="350"/>
      <c r="AO42" s="350"/>
      <c r="AP42" s="350"/>
      <c r="AQ42" s="350"/>
      <c r="AR42" s="350"/>
      <c r="AS42" s="350"/>
    </row>
    <row r="43" spans="2:46" s="214" customFormat="1" x14ac:dyDescent="0.25">
      <c r="B43" s="232"/>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0"/>
      <c r="AJ43" s="350"/>
      <c r="AK43" s="350"/>
      <c r="AL43" s="350"/>
      <c r="AM43" s="350"/>
      <c r="AN43" s="350"/>
      <c r="AO43" s="350"/>
      <c r="AP43" s="350"/>
      <c r="AQ43" s="350"/>
      <c r="AR43" s="350"/>
      <c r="AS43" s="350"/>
    </row>
    <row r="44" spans="2:46" s="214" customFormat="1" x14ac:dyDescent="0.25">
      <c r="B44" s="232"/>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0"/>
      <c r="AJ44" s="350"/>
      <c r="AK44" s="350"/>
      <c r="AL44" s="350"/>
      <c r="AM44" s="350"/>
      <c r="AN44" s="350"/>
      <c r="AO44" s="350"/>
      <c r="AP44" s="350"/>
      <c r="AQ44" s="350"/>
      <c r="AR44" s="350"/>
      <c r="AS44" s="350"/>
    </row>
    <row r="45" spans="2:46" s="214" customFormat="1" x14ac:dyDescent="0.25">
      <c r="B45" s="232"/>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0"/>
      <c r="AJ45" s="350"/>
      <c r="AK45" s="350"/>
      <c r="AL45" s="350"/>
      <c r="AM45" s="350"/>
      <c r="AN45" s="350"/>
      <c r="AO45" s="350"/>
      <c r="AP45" s="350"/>
      <c r="AQ45" s="350"/>
      <c r="AR45" s="350"/>
      <c r="AS45" s="350"/>
    </row>
    <row r="46" spans="2:46" s="214" customFormat="1" x14ac:dyDescent="0.25">
      <c r="B46" s="232"/>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0"/>
      <c r="AJ46" s="350"/>
      <c r="AK46" s="350"/>
      <c r="AL46" s="350"/>
      <c r="AM46" s="350"/>
      <c r="AN46" s="350"/>
      <c r="AO46" s="350"/>
      <c r="AP46" s="350"/>
      <c r="AQ46" s="350"/>
      <c r="AR46" s="350"/>
      <c r="AS46" s="350"/>
    </row>
    <row r="47" spans="2:46" s="214" customFormat="1" x14ac:dyDescent="0.25">
      <c r="B47" s="232"/>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0"/>
      <c r="AJ47" s="350"/>
      <c r="AK47" s="350"/>
      <c r="AL47" s="350"/>
      <c r="AM47" s="350"/>
      <c r="AN47" s="350"/>
      <c r="AO47" s="350"/>
      <c r="AP47" s="350"/>
      <c r="AQ47" s="350"/>
      <c r="AR47" s="350"/>
      <c r="AS47" s="350"/>
    </row>
    <row r="48" spans="2:46" s="214" customFormat="1" x14ac:dyDescent="0.25">
      <c r="B48" s="232"/>
      <c r="C48" s="544"/>
      <c r="D48" s="544"/>
      <c r="E48" s="544"/>
      <c r="F48" s="544"/>
      <c r="G48" s="544"/>
      <c r="H48" s="544"/>
      <c r="I48" s="544"/>
      <c r="J48" s="357"/>
      <c r="K48" s="357"/>
      <c r="L48" s="357"/>
      <c r="M48" s="357"/>
      <c r="N48" s="357"/>
      <c r="O48" s="357"/>
      <c r="P48" s="357"/>
      <c r="Q48" s="357"/>
      <c r="R48" s="357"/>
      <c r="S48" s="357"/>
      <c r="T48" s="357"/>
      <c r="U48" s="357"/>
      <c r="V48" s="357"/>
      <c r="W48" s="357"/>
      <c r="X48" s="357"/>
      <c r="Y48" s="357"/>
      <c r="Z48" s="350"/>
      <c r="AA48" s="357"/>
      <c r="AB48" s="357"/>
      <c r="AC48" s="357"/>
      <c r="AD48" s="357"/>
      <c r="AE48" s="357"/>
      <c r="AF48" s="357"/>
      <c r="AG48" s="357"/>
      <c r="AH48" s="357"/>
      <c r="AI48" s="350"/>
      <c r="AJ48" s="350"/>
      <c r="AK48" s="350"/>
      <c r="AL48" s="350"/>
      <c r="AM48" s="350"/>
      <c r="AN48" s="350"/>
      <c r="AO48" s="350"/>
      <c r="AP48" s="350"/>
      <c r="AQ48" s="350"/>
      <c r="AR48" s="350"/>
      <c r="AS48" s="350"/>
    </row>
    <row r="49" spans="3:45" s="214" customFormat="1" x14ac:dyDescent="0.25">
      <c r="C49" s="544"/>
      <c r="D49" s="544"/>
      <c r="E49" s="544"/>
      <c r="F49" s="544"/>
      <c r="G49" s="544"/>
      <c r="H49" s="544"/>
      <c r="I49" s="544"/>
      <c r="J49" s="544"/>
      <c r="K49" s="544"/>
      <c r="L49" s="544"/>
      <c r="M49" s="544"/>
      <c r="N49" s="544"/>
      <c r="O49" s="544"/>
      <c r="P49" s="544"/>
      <c r="Q49" s="544"/>
      <c r="R49" s="544"/>
      <c r="S49" s="544"/>
      <c r="T49" s="544"/>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row>
    <row r="50" spans="3:45" s="214" customFormat="1" x14ac:dyDescent="0.25">
      <c r="C50" s="544"/>
      <c r="D50" s="544"/>
      <c r="E50" s="544"/>
      <c r="F50" s="544"/>
      <c r="G50" s="544"/>
      <c r="H50" s="544"/>
      <c r="I50" s="544"/>
      <c r="J50" s="544"/>
      <c r="K50" s="544"/>
      <c r="L50" s="544"/>
      <c r="M50" s="544"/>
      <c r="N50" s="544"/>
      <c r="O50" s="544"/>
      <c r="P50" s="544"/>
      <c r="Q50" s="544"/>
      <c r="R50" s="544"/>
      <c r="S50" s="544"/>
      <c r="T50" s="544"/>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row>
    <row r="51" spans="3:45" s="214" customFormat="1" x14ac:dyDescent="0.25">
      <c r="C51" s="544"/>
      <c r="D51" s="544"/>
      <c r="E51" s="544"/>
      <c r="F51" s="544"/>
      <c r="G51" s="544"/>
      <c r="H51" s="544"/>
      <c r="I51" s="544"/>
      <c r="J51" s="544"/>
      <c r="K51" s="544"/>
      <c r="L51" s="544"/>
      <c r="M51" s="544"/>
      <c r="N51" s="544"/>
      <c r="O51" s="544"/>
      <c r="P51" s="544"/>
      <c r="Q51" s="544"/>
      <c r="R51" s="544"/>
      <c r="S51" s="544"/>
      <c r="T51" s="544"/>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row>
    <row r="52" spans="3:45" s="214" customFormat="1" x14ac:dyDescent="0.25">
      <c r="C52" s="515"/>
      <c r="D52" s="515"/>
      <c r="E52" s="515"/>
      <c r="F52" s="515"/>
      <c r="G52" s="515"/>
      <c r="H52" s="515"/>
      <c r="I52" s="515"/>
      <c r="J52" s="515"/>
      <c r="K52" s="515"/>
      <c r="L52" s="515"/>
      <c r="M52" s="515"/>
      <c r="N52" s="515"/>
      <c r="O52" s="515"/>
      <c r="P52" s="515"/>
      <c r="Q52" s="515"/>
      <c r="R52" s="515"/>
      <c r="S52" s="515"/>
      <c r="T52" s="515"/>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row>
    <row r="53" spans="3:45" x14ac:dyDescent="0.25">
      <c r="C53" s="266"/>
      <c r="D53" s="266"/>
      <c r="E53" s="266"/>
      <c r="F53" s="266"/>
      <c r="G53" s="266"/>
      <c r="H53" s="266"/>
      <c r="I53" s="266"/>
      <c r="J53" s="266"/>
      <c r="K53" s="266"/>
      <c r="L53" s="266"/>
      <c r="M53" s="266"/>
      <c r="N53" s="266"/>
      <c r="O53" s="266"/>
      <c r="P53" s="266"/>
      <c r="Q53" s="266"/>
      <c r="R53" s="266"/>
      <c r="S53" s="266"/>
      <c r="T53" s="266"/>
    </row>
    <row r="54" spans="3:45" x14ac:dyDescent="0.25">
      <c r="C54" s="266"/>
      <c r="D54" s="266"/>
      <c r="E54" s="266"/>
      <c r="F54" s="266"/>
      <c r="G54" s="266"/>
      <c r="H54" s="266"/>
      <c r="I54" s="266"/>
      <c r="J54" s="266"/>
      <c r="K54" s="266"/>
      <c r="L54" s="266"/>
      <c r="M54" s="266"/>
      <c r="N54" s="266"/>
      <c r="O54" s="266"/>
      <c r="P54" s="266"/>
      <c r="Q54" s="266"/>
      <c r="R54" s="266"/>
      <c r="S54" s="266"/>
      <c r="T54" s="266"/>
    </row>
    <row r="55" spans="3:45" x14ac:dyDescent="0.25">
      <c r="C55" s="266"/>
      <c r="D55" s="266"/>
      <c r="E55" s="266"/>
      <c r="F55" s="266"/>
      <c r="G55" s="266"/>
      <c r="H55" s="266"/>
      <c r="I55" s="266"/>
      <c r="J55" s="266"/>
      <c r="K55" s="266"/>
      <c r="L55" s="266"/>
      <c r="M55" s="266"/>
      <c r="N55" s="266"/>
      <c r="O55" s="266"/>
      <c r="P55" s="266"/>
      <c r="Q55" s="266"/>
      <c r="R55" s="266"/>
      <c r="S55" s="266"/>
      <c r="T55" s="266"/>
    </row>
    <row r="56" spans="3:45" x14ac:dyDescent="0.25">
      <c r="C56" s="266"/>
      <c r="D56" s="266"/>
      <c r="E56" s="266"/>
      <c r="F56" s="266"/>
      <c r="G56" s="266"/>
      <c r="H56" s="266"/>
      <c r="I56" s="266"/>
      <c r="J56" s="266"/>
      <c r="K56" s="266"/>
      <c r="L56" s="266"/>
      <c r="M56" s="266"/>
      <c r="N56" s="266"/>
      <c r="O56" s="266"/>
      <c r="P56" s="266"/>
      <c r="Q56" s="266"/>
      <c r="R56" s="266"/>
      <c r="S56" s="266"/>
      <c r="T56" s="266"/>
    </row>
    <row r="57" spans="3:45" x14ac:dyDescent="0.25">
      <c r="C57" s="275"/>
      <c r="D57" s="275"/>
      <c r="E57" s="275"/>
      <c r="F57" s="275"/>
      <c r="G57" s="275"/>
      <c r="H57" s="275"/>
      <c r="I57" s="275"/>
      <c r="J57" s="275"/>
      <c r="K57" s="275"/>
      <c r="L57" s="275"/>
      <c r="M57" s="275"/>
      <c r="N57" s="275"/>
      <c r="O57" s="275"/>
      <c r="P57" s="275"/>
      <c r="Q57" s="275"/>
      <c r="R57" s="275"/>
      <c r="S57" s="275"/>
      <c r="T57" s="275"/>
    </row>
    <row r="58" spans="3:45" x14ac:dyDescent="0.25">
      <c r="C58" s="275"/>
      <c r="D58" s="275"/>
      <c r="E58" s="275"/>
      <c r="F58" s="275"/>
      <c r="G58" s="275"/>
      <c r="H58" s="275"/>
      <c r="I58" s="275"/>
      <c r="J58" s="275"/>
      <c r="K58" s="275"/>
      <c r="L58" s="275"/>
      <c r="M58" s="275"/>
      <c r="N58" s="275"/>
      <c r="O58" s="275"/>
      <c r="P58" s="275"/>
      <c r="Q58" s="275"/>
      <c r="R58" s="275"/>
      <c r="S58" s="275"/>
      <c r="T58" s="275"/>
    </row>
    <row r="59" spans="3:45" x14ac:dyDescent="0.25">
      <c r="C59" s="266"/>
      <c r="D59" s="266"/>
      <c r="E59" s="266"/>
      <c r="F59" s="266"/>
      <c r="G59" s="266"/>
      <c r="H59" s="266"/>
      <c r="I59" s="266"/>
      <c r="J59" s="266"/>
      <c r="K59" s="266"/>
      <c r="L59" s="266"/>
      <c r="M59" s="266"/>
      <c r="N59" s="266"/>
      <c r="O59" s="266"/>
      <c r="P59" s="266"/>
      <c r="Q59" s="266"/>
      <c r="R59" s="266"/>
      <c r="S59" s="266"/>
      <c r="T59" s="266"/>
    </row>
    <row r="60" spans="3:45" x14ac:dyDescent="0.25">
      <c r="C60" s="266"/>
      <c r="D60" s="266"/>
      <c r="E60" s="266"/>
      <c r="F60" s="266"/>
      <c r="G60" s="266"/>
      <c r="H60" s="266"/>
      <c r="I60" s="266"/>
      <c r="J60" s="266"/>
      <c r="K60" s="266"/>
      <c r="L60" s="266"/>
      <c r="M60" s="266"/>
      <c r="N60" s="266"/>
      <c r="O60" s="266"/>
      <c r="P60" s="266"/>
      <c r="Q60" s="266"/>
      <c r="R60" s="266"/>
      <c r="S60" s="266"/>
      <c r="T60" s="266"/>
    </row>
    <row r="61" spans="3:45" x14ac:dyDescent="0.25">
      <c r="C61" s="266"/>
      <c r="D61" s="266"/>
      <c r="E61" s="266"/>
      <c r="F61" s="266"/>
      <c r="G61" s="266"/>
      <c r="H61" s="266"/>
      <c r="I61" s="266"/>
      <c r="J61" s="266"/>
      <c r="K61" s="266"/>
      <c r="L61" s="266"/>
      <c r="M61" s="266"/>
      <c r="N61" s="266"/>
      <c r="O61" s="266"/>
      <c r="P61" s="266"/>
      <c r="Q61" s="266"/>
      <c r="R61" s="266"/>
      <c r="S61" s="266"/>
      <c r="T61" s="266"/>
    </row>
    <row r="62" spans="3:45" x14ac:dyDescent="0.25">
      <c r="C62" s="266"/>
      <c r="D62" s="266"/>
      <c r="E62" s="266"/>
      <c r="F62" s="266"/>
      <c r="G62" s="266"/>
      <c r="H62" s="266"/>
      <c r="I62" s="266"/>
      <c r="J62" s="266"/>
      <c r="K62" s="266"/>
      <c r="L62" s="266"/>
      <c r="M62" s="266"/>
      <c r="N62" s="266"/>
      <c r="O62" s="266"/>
      <c r="P62" s="266"/>
      <c r="Q62" s="266"/>
      <c r="R62" s="266"/>
      <c r="S62" s="266"/>
      <c r="T62" s="266"/>
    </row>
    <row r="63" spans="3:45" x14ac:dyDescent="0.25">
      <c r="C63" s="275"/>
      <c r="D63" s="275"/>
      <c r="E63" s="275"/>
      <c r="F63" s="275"/>
      <c r="G63" s="275"/>
      <c r="H63" s="275"/>
      <c r="I63" s="275"/>
      <c r="J63" s="275"/>
      <c r="K63" s="275"/>
      <c r="L63" s="275"/>
      <c r="M63" s="275"/>
      <c r="N63" s="275"/>
      <c r="O63" s="275"/>
      <c r="P63" s="275"/>
      <c r="Q63" s="275"/>
      <c r="R63" s="275"/>
      <c r="S63" s="275"/>
      <c r="T63" s="275"/>
    </row>
    <row r="64" spans="3:45" x14ac:dyDescent="0.25">
      <c r="C64" s="275"/>
      <c r="D64" s="275"/>
      <c r="E64" s="275"/>
      <c r="F64" s="275"/>
      <c r="G64" s="275"/>
      <c r="H64" s="275"/>
      <c r="I64" s="275"/>
      <c r="J64" s="275"/>
      <c r="K64" s="275"/>
      <c r="L64" s="275"/>
      <c r="M64" s="275"/>
      <c r="N64" s="275"/>
      <c r="O64" s="275"/>
      <c r="P64" s="275"/>
      <c r="Q64" s="275"/>
      <c r="R64" s="275"/>
      <c r="S64" s="275"/>
      <c r="T64" s="275"/>
    </row>
    <row r="65" spans="3:20" x14ac:dyDescent="0.25">
      <c r="C65" s="316"/>
      <c r="D65" s="316"/>
      <c r="E65" s="316"/>
      <c r="F65" s="316"/>
      <c r="G65" s="316"/>
      <c r="H65" s="316"/>
      <c r="I65" s="316"/>
      <c r="J65" s="316"/>
      <c r="K65" s="316"/>
      <c r="L65" s="316"/>
      <c r="M65" s="316"/>
      <c r="N65" s="316"/>
      <c r="O65" s="316"/>
      <c r="P65" s="316"/>
      <c r="Q65" s="316"/>
      <c r="R65" s="316"/>
      <c r="S65" s="316"/>
      <c r="T65" s="316"/>
    </row>
    <row r="66" spans="3:20" x14ac:dyDescent="0.25">
      <c r="C66" s="239"/>
      <c r="D66" s="239"/>
      <c r="E66" s="239"/>
      <c r="F66" s="239"/>
      <c r="G66" s="239"/>
      <c r="H66" s="239"/>
      <c r="I66" s="239"/>
      <c r="J66" s="239"/>
      <c r="K66" s="239"/>
      <c r="L66" s="239"/>
      <c r="M66" s="239"/>
      <c r="N66" s="239"/>
      <c r="O66" s="239"/>
      <c r="P66" s="239"/>
      <c r="Q66" s="239"/>
      <c r="R66" s="239"/>
      <c r="S66" s="239"/>
      <c r="T66" s="239"/>
    </row>
    <row r="67" spans="3:20" x14ac:dyDescent="0.25">
      <c r="C67" s="317"/>
      <c r="D67" s="317"/>
      <c r="E67" s="317"/>
      <c r="F67" s="317"/>
      <c r="G67" s="317"/>
      <c r="H67" s="317"/>
      <c r="I67" s="317"/>
      <c r="J67" s="317"/>
      <c r="K67" s="317"/>
      <c r="L67" s="317"/>
      <c r="M67" s="317"/>
      <c r="N67" s="317"/>
      <c r="O67" s="317"/>
      <c r="P67" s="317"/>
      <c r="Q67" s="317"/>
      <c r="R67" s="317"/>
      <c r="S67" s="317"/>
      <c r="T67" s="317"/>
    </row>
    <row r="68" spans="3:20" x14ac:dyDescent="0.25">
      <c r="C68" s="317"/>
      <c r="D68" s="317"/>
      <c r="E68" s="317"/>
      <c r="F68" s="317"/>
      <c r="G68" s="317"/>
      <c r="H68" s="317"/>
      <c r="I68" s="317"/>
      <c r="J68" s="317"/>
      <c r="K68" s="317"/>
      <c r="L68" s="317"/>
      <c r="M68" s="317"/>
      <c r="N68" s="317"/>
      <c r="O68" s="317"/>
      <c r="P68" s="317"/>
      <c r="Q68" s="317"/>
      <c r="R68" s="317"/>
      <c r="S68" s="317"/>
      <c r="T68" s="317"/>
    </row>
    <row r="69" spans="3:20" x14ac:dyDescent="0.25">
      <c r="C69" s="97"/>
      <c r="D69" s="97"/>
      <c r="E69" s="97"/>
      <c r="F69" s="97"/>
      <c r="G69" s="97"/>
      <c r="H69" s="97"/>
      <c r="I69" s="97"/>
      <c r="J69" s="97"/>
      <c r="K69" s="97"/>
      <c r="L69" s="97"/>
      <c r="M69" s="97"/>
      <c r="N69" s="97"/>
      <c r="O69" s="97"/>
      <c r="P69" s="97"/>
      <c r="Q69" s="97"/>
      <c r="R69" s="97"/>
      <c r="S69" s="97"/>
      <c r="T69" s="97"/>
    </row>
    <row r="70" spans="3:20" x14ac:dyDescent="0.25">
      <c r="C70" s="97"/>
      <c r="D70" s="97"/>
      <c r="E70" s="97"/>
      <c r="F70" s="97"/>
      <c r="G70" s="97"/>
      <c r="H70" s="97"/>
      <c r="I70" s="97"/>
      <c r="J70" s="97"/>
      <c r="K70" s="97"/>
      <c r="L70" s="97"/>
      <c r="M70" s="97"/>
      <c r="N70" s="97"/>
      <c r="O70" s="97"/>
      <c r="P70" s="97"/>
      <c r="Q70" s="97"/>
      <c r="R70" s="97"/>
      <c r="S70" s="97"/>
      <c r="T70" s="97"/>
    </row>
    <row r="71" spans="3:20" x14ac:dyDescent="0.25">
      <c r="C71" s="97"/>
      <c r="D71" s="97"/>
      <c r="E71" s="97"/>
      <c r="F71" s="97"/>
      <c r="G71" s="97"/>
      <c r="H71" s="97"/>
      <c r="I71" s="97"/>
      <c r="J71" s="97"/>
      <c r="K71" s="97"/>
      <c r="L71" s="97"/>
      <c r="M71" s="97"/>
      <c r="N71" s="97"/>
      <c r="O71" s="97"/>
      <c r="P71" s="97"/>
      <c r="Q71" s="97"/>
      <c r="R71" s="97"/>
      <c r="S71" s="97"/>
      <c r="T71" s="97"/>
    </row>
    <row r="72" spans="3:20" x14ac:dyDescent="0.25">
      <c r="C72" s="97"/>
      <c r="D72" s="97"/>
      <c r="E72" s="97"/>
      <c r="F72" s="97"/>
      <c r="G72" s="97"/>
      <c r="H72" s="97"/>
      <c r="I72" s="97"/>
      <c r="J72" s="97"/>
      <c r="K72" s="97"/>
      <c r="L72" s="97"/>
      <c r="M72" s="97"/>
      <c r="N72" s="97"/>
      <c r="O72" s="97"/>
      <c r="P72" s="97"/>
      <c r="Q72" s="97"/>
      <c r="R72" s="97"/>
      <c r="S72" s="97"/>
      <c r="T72" s="97"/>
    </row>
    <row r="73" spans="3:20" x14ac:dyDescent="0.25">
      <c r="C73" s="249"/>
      <c r="D73" s="249"/>
      <c r="E73" s="249"/>
      <c r="F73" s="249"/>
      <c r="G73" s="249"/>
      <c r="H73" s="249"/>
      <c r="I73" s="249"/>
      <c r="J73" s="249"/>
      <c r="K73" s="249"/>
      <c r="L73" s="249"/>
      <c r="M73" s="249"/>
      <c r="N73" s="249"/>
      <c r="O73" s="249"/>
      <c r="P73" s="249"/>
      <c r="Q73" s="249"/>
      <c r="R73" s="249"/>
      <c r="S73" s="249"/>
      <c r="T73" s="249"/>
    </row>
    <row r="74" spans="3:20" x14ac:dyDescent="0.25">
      <c r="C74" s="249"/>
      <c r="D74" s="249"/>
      <c r="E74" s="249"/>
      <c r="F74" s="249"/>
      <c r="G74" s="249"/>
      <c r="H74" s="249"/>
      <c r="I74" s="249"/>
      <c r="J74" s="249"/>
      <c r="K74" s="249"/>
      <c r="L74" s="249"/>
      <c r="M74" s="249"/>
      <c r="N74" s="249"/>
      <c r="O74" s="249"/>
      <c r="P74" s="249"/>
      <c r="Q74" s="249"/>
      <c r="R74" s="249"/>
      <c r="S74" s="249"/>
      <c r="T74" s="249"/>
    </row>
    <row r="75" spans="3:20" x14ac:dyDescent="0.25">
      <c r="C75" s="102"/>
      <c r="D75" s="102"/>
      <c r="E75" s="102"/>
      <c r="F75" s="102"/>
      <c r="G75" s="102"/>
      <c r="H75" s="102"/>
      <c r="I75" s="102"/>
      <c r="J75" s="102"/>
      <c r="K75" s="102"/>
      <c r="L75" s="102"/>
      <c r="M75" s="102"/>
      <c r="N75" s="102"/>
      <c r="O75" s="102"/>
      <c r="P75" s="102"/>
      <c r="Q75" s="102"/>
      <c r="R75" s="102"/>
      <c r="S75" s="102"/>
      <c r="T75" s="102"/>
    </row>
    <row r="77" spans="3:20" x14ac:dyDescent="0.25">
      <c r="C77" s="266"/>
      <c r="D77" s="266"/>
      <c r="E77" s="266"/>
      <c r="F77" s="266"/>
      <c r="G77" s="266"/>
      <c r="H77" s="266"/>
      <c r="I77" s="266"/>
      <c r="J77" s="266"/>
      <c r="K77" s="266"/>
      <c r="L77" s="266"/>
      <c r="M77" s="266"/>
      <c r="N77" s="266"/>
      <c r="O77" s="266"/>
      <c r="P77" s="266"/>
      <c r="Q77" s="266"/>
      <c r="R77" s="266"/>
      <c r="S77" s="266"/>
      <c r="T77" s="266"/>
    </row>
    <row r="78" spans="3:20" x14ac:dyDescent="0.25">
      <c r="C78" s="275"/>
      <c r="D78" s="275"/>
      <c r="E78" s="275"/>
      <c r="F78" s="275"/>
      <c r="G78" s="275"/>
      <c r="H78" s="275"/>
      <c r="I78" s="275"/>
      <c r="J78" s="275"/>
      <c r="K78" s="275"/>
      <c r="L78" s="275"/>
      <c r="M78" s="275"/>
      <c r="N78" s="275"/>
      <c r="O78" s="275"/>
      <c r="P78" s="275"/>
      <c r="Q78" s="275"/>
      <c r="R78" s="275"/>
      <c r="S78" s="275"/>
      <c r="T78" s="275"/>
    </row>
    <row r="79" spans="3:20" x14ac:dyDescent="0.25">
      <c r="C79" s="266"/>
      <c r="D79" s="266"/>
      <c r="E79" s="266"/>
      <c r="F79" s="266"/>
      <c r="G79" s="266"/>
      <c r="H79" s="266"/>
      <c r="I79" s="266"/>
      <c r="J79" s="266"/>
      <c r="K79" s="266"/>
      <c r="L79" s="266"/>
      <c r="M79" s="266"/>
      <c r="N79" s="266"/>
      <c r="O79" s="266"/>
      <c r="P79" s="266"/>
      <c r="Q79" s="266"/>
      <c r="R79" s="266"/>
      <c r="S79" s="266"/>
      <c r="T79" s="266"/>
    </row>
    <row r="80" spans="3:20" x14ac:dyDescent="0.25">
      <c r="C80" s="276"/>
      <c r="D80" s="276"/>
      <c r="E80" s="276"/>
      <c r="F80" s="276"/>
      <c r="G80" s="276"/>
      <c r="H80" s="276"/>
      <c r="I80" s="276"/>
      <c r="J80" s="276"/>
      <c r="K80" s="276"/>
      <c r="L80" s="276"/>
      <c r="M80" s="276"/>
      <c r="N80" s="276"/>
      <c r="O80" s="276"/>
      <c r="P80" s="276"/>
      <c r="Q80" s="276"/>
      <c r="R80" s="276"/>
      <c r="S80" s="276"/>
      <c r="T80" s="276"/>
    </row>
    <row r="81" spans="3:20" x14ac:dyDescent="0.25">
      <c r="C81" s="266"/>
      <c r="D81" s="266"/>
      <c r="E81" s="266"/>
      <c r="F81" s="266"/>
      <c r="G81" s="266"/>
      <c r="H81" s="266"/>
      <c r="I81" s="266"/>
      <c r="J81" s="266"/>
      <c r="K81" s="266"/>
      <c r="L81" s="266"/>
      <c r="M81" s="266"/>
      <c r="N81" s="266"/>
      <c r="O81" s="266"/>
      <c r="P81" s="266"/>
      <c r="Q81" s="266"/>
      <c r="R81" s="266"/>
      <c r="S81" s="266"/>
      <c r="T81" s="266"/>
    </row>
    <row r="82" spans="3:20" x14ac:dyDescent="0.25">
      <c r="C82" s="266"/>
      <c r="D82" s="266"/>
      <c r="E82" s="266"/>
      <c r="F82" s="266"/>
      <c r="G82" s="266"/>
      <c r="H82" s="266"/>
      <c r="I82" s="266"/>
      <c r="J82" s="266"/>
      <c r="K82" s="266"/>
      <c r="L82" s="266"/>
      <c r="M82" s="266"/>
      <c r="N82" s="266"/>
      <c r="O82" s="266"/>
      <c r="P82" s="266"/>
      <c r="Q82" s="266"/>
      <c r="R82" s="266"/>
      <c r="S82" s="266"/>
      <c r="T82" s="266"/>
    </row>
    <row r="83" spans="3:20" x14ac:dyDescent="0.25">
      <c r="C83" s="266"/>
      <c r="D83" s="266"/>
      <c r="E83" s="266"/>
      <c r="F83" s="266"/>
      <c r="G83" s="266"/>
      <c r="H83" s="266"/>
      <c r="I83" s="266"/>
      <c r="J83" s="266"/>
      <c r="K83" s="266"/>
      <c r="L83" s="266"/>
      <c r="M83" s="266"/>
      <c r="N83" s="266"/>
      <c r="O83" s="266"/>
      <c r="P83" s="266"/>
      <c r="Q83" s="266"/>
      <c r="R83" s="266"/>
      <c r="S83" s="266"/>
      <c r="T83" s="266"/>
    </row>
    <row r="84" spans="3:20" x14ac:dyDescent="0.25">
      <c r="C84" s="266"/>
      <c r="D84" s="266"/>
      <c r="E84" s="266"/>
      <c r="F84" s="266"/>
      <c r="G84" s="266"/>
      <c r="H84" s="266"/>
      <c r="I84" s="266"/>
      <c r="J84" s="266"/>
      <c r="K84" s="266"/>
      <c r="L84" s="266"/>
      <c r="M84" s="266"/>
      <c r="N84" s="266"/>
      <c r="O84" s="266"/>
      <c r="P84" s="266"/>
      <c r="Q84" s="266"/>
      <c r="R84" s="266"/>
      <c r="S84" s="266"/>
      <c r="T84" s="266"/>
    </row>
    <row r="85" spans="3:20" x14ac:dyDescent="0.25">
      <c r="C85" s="266"/>
      <c r="D85" s="266"/>
      <c r="E85" s="266"/>
      <c r="F85" s="266"/>
      <c r="G85" s="266"/>
      <c r="H85" s="266"/>
      <c r="I85" s="266"/>
      <c r="J85" s="266"/>
      <c r="K85" s="266"/>
      <c r="L85" s="266"/>
      <c r="M85" s="266"/>
      <c r="N85" s="266"/>
      <c r="O85" s="266"/>
      <c r="P85" s="266"/>
      <c r="Q85" s="266"/>
      <c r="R85" s="266"/>
      <c r="S85" s="266"/>
      <c r="T85" s="266"/>
    </row>
    <row r="86" spans="3:20" x14ac:dyDescent="0.25">
      <c r="C86" s="266"/>
      <c r="D86" s="266"/>
      <c r="E86" s="266"/>
      <c r="F86" s="266"/>
      <c r="G86" s="266"/>
      <c r="H86" s="266"/>
      <c r="I86" s="266"/>
      <c r="J86" s="266"/>
      <c r="K86" s="266"/>
      <c r="L86" s="266"/>
      <c r="M86" s="266"/>
      <c r="N86" s="266"/>
      <c r="O86" s="266"/>
      <c r="P86" s="266"/>
      <c r="Q86" s="266"/>
      <c r="R86" s="266"/>
      <c r="S86" s="266"/>
      <c r="T86" s="266"/>
    </row>
    <row r="87" spans="3:20" x14ac:dyDescent="0.25">
      <c r="C87" s="266"/>
      <c r="D87" s="266"/>
      <c r="E87" s="266"/>
      <c r="F87" s="266"/>
      <c r="G87" s="266"/>
      <c r="H87" s="266"/>
      <c r="I87" s="266"/>
      <c r="J87" s="266"/>
      <c r="K87" s="266"/>
      <c r="L87" s="266"/>
      <c r="M87" s="266"/>
      <c r="N87" s="266"/>
      <c r="O87" s="266"/>
      <c r="P87" s="266"/>
      <c r="Q87" s="266"/>
      <c r="R87" s="266"/>
      <c r="S87" s="266"/>
      <c r="T87" s="266"/>
    </row>
    <row r="88" spans="3:20" x14ac:dyDescent="0.25">
      <c r="C88" s="266"/>
      <c r="D88" s="266"/>
      <c r="E88" s="266"/>
      <c r="F88" s="266"/>
      <c r="G88" s="266"/>
      <c r="H88" s="266"/>
      <c r="I88" s="266"/>
      <c r="J88" s="266"/>
      <c r="K88" s="266"/>
      <c r="L88" s="266"/>
      <c r="M88" s="266"/>
      <c r="N88" s="266"/>
      <c r="O88" s="266"/>
      <c r="P88" s="266"/>
      <c r="Q88" s="266"/>
      <c r="R88" s="266"/>
      <c r="S88" s="266"/>
      <c r="T88" s="266"/>
    </row>
    <row r="89" spans="3:20" x14ac:dyDescent="0.25">
      <c r="C89" s="266"/>
      <c r="D89" s="266"/>
      <c r="E89" s="266"/>
      <c r="F89" s="266"/>
      <c r="G89" s="266"/>
      <c r="H89" s="266"/>
      <c r="I89" s="266"/>
      <c r="J89" s="266"/>
      <c r="K89" s="266"/>
      <c r="L89" s="266"/>
      <c r="M89" s="266"/>
      <c r="N89" s="266"/>
      <c r="O89" s="266"/>
      <c r="P89" s="266"/>
      <c r="Q89" s="266"/>
      <c r="R89" s="266"/>
      <c r="S89" s="266"/>
      <c r="T89" s="266"/>
    </row>
    <row r="90" spans="3:20" x14ac:dyDescent="0.25">
      <c r="C90" s="266"/>
      <c r="D90" s="266"/>
      <c r="E90" s="266"/>
      <c r="F90" s="266"/>
      <c r="G90" s="266"/>
      <c r="H90" s="266"/>
      <c r="I90" s="266"/>
      <c r="J90" s="266"/>
      <c r="K90" s="266"/>
      <c r="L90" s="266"/>
      <c r="M90" s="266"/>
      <c r="N90" s="266"/>
      <c r="O90" s="266"/>
      <c r="P90" s="266"/>
      <c r="Q90" s="266"/>
      <c r="R90" s="266"/>
      <c r="S90" s="266"/>
      <c r="T90" s="266"/>
    </row>
    <row r="91" spans="3:20" x14ac:dyDescent="0.25">
      <c r="C91" s="275"/>
      <c r="D91" s="275"/>
      <c r="E91" s="275"/>
      <c r="F91" s="275"/>
      <c r="G91" s="275"/>
      <c r="H91" s="275"/>
      <c r="I91" s="275"/>
      <c r="J91" s="275"/>
      <c r="K91" s="275"/>
      <c r="L91" s="275"/>
      <c r="M91" s="275"/>
      <c r="N91" s="275"/>
      <c r="O91" s="275"/>
      <c r="P91" s="275"/>
      <c r="Q91" s="275"/>
      <c r="R91" s="275"/>
      <c r="S91" s="275"/>
      <c r="T91" s="275"/>
    </row>
    <row r="92" spans="3:20" x14ac:dyDescent="0.25">
      <c r="C92" s="275"/>
      <c r="D92" s="275"/>
      <c r="E92" s="275"/>
      <c r="F92" s="275"/>
      <c r="G92" s="275"/>
      <c r="H92" s="275"/>
      <c r="I92" s="275"/>
      <c r="J92" s="275"/>
      <c r="K92" s="275"/>
      <c r="L92" s="275"/>
      <c r="M92" s="275"/>
      <c r="N92" s="275"/>
      <c r="O92" s="275"/>
      <c r="P92" s="275"/>
      <c r="Q92" s="275"/>
      <c r="R92" s="275"/>
      <c r="S92" s="275"/>
      <c r="T92" s="275"/>
    </row>
    <row r="93" spans="3:20" x14ac:dyDescent="0.25">
      <c r="C93" s="275"/>
      <c r="D93" s="275"/>
      <c r="E93" s="275"/>
      <c r="F93" s="275"/>
      <c r="G93" s="275"/>
      <c r="H93" s="275"/>
      <c r="I93" s="275"/>
      <c r="J93" s="275"/>
      <c r="K93" s="275"/>
      <c r="L93" s="275"/>
      <c r="M93" s="275"/>
      <c r="N93" s="275"/>
      <c r="O93" s="275"/>
      <c r="P93" s="275"/>
      <c r="Q93" s="275"/>
      <c r="R93" s="275"/>
      <c r="S93" s="275"/>
      <c r="T93" s="275"/>
    </row>
    <row r="94" spans="3:20" x14ac:dyDescent="0.25">
      <c r="C94" s="266"/>
      <c r="D94" s="266"/>
      <c r="E94" s="266"/>
      <c r="F94" s="266"/>
      <c r="G94" s="266"/>
      <c r="H94" s="266"/>
      <c r="I94" s="266"/>
      <c r="J94" s="266"/>
      <c r="K94" s="266"/>
      <c r="L94" s="266"/>
      <c r="M94" s="266"/>
      <c r="N94" s="266"/>
      <c r="O94" s="266"/>
      <c r="P94" s="266"/>
      <c r="Q94" s="266"/>
      <c r="R94" s="266"/>
      <c r="S94" s="266"/>
      <c r="T94" s="266"/>
    </row>
    <row r="95" spans="3:20" x14ac:dyDescent="0.25">
      <c r="C95" s="276"/>
      <c r="D95" s="276"/>
      <c r="E95" s="276"/>
      <c r="F95" s="276"/>
      <c r="G95" s="276"/>
      <c r="H95" s="276"/>
      <c r="I95" s="276"/>
      <c r="J95" s="276"/>
      <c r="K95" s="276"/>
      <c r="L95" s="276"/>
      <c r="M95" s="276"/>
      <c r="N95" s="276"/>
      <c r="O95" s="276"/>
      <c r="P95" s="276"/>
      <c r="Q95" s="276"/>
      <c r="R95" s="276"/>
      <c r="S95" s="276"/>
      <c r="T95" s="276"/>
    </row>
    <row r="96" spans="3:20" x14ac:dyDescent="0.25">
      <c r="C96" s="275"/>
      <c r="D96" s="275"/>
      <c r="E96" s="275"/>
      <c r="F96" s="275"/>
      <c r="G96" s="275"/>
      <c r="H96" s="275"/>
      <c r="I96" s="275"/>
      <c r="J96" s="275"/>
      <c r="K96" s="275"/>
      <c r="L96" s="275"/>
      <c r="M96" s="275"/>
      <c r="N96" s="275"/>
      <c r="O96" s="275"/>
      <c r="P96" s="275"/>
      <c r="Q96" s="275"/>
      <c r="R96" s="275"/>
      <c r="S96" s="275"/>
      <c r="T96" s="275"/>
    </row>
    <row r="97" spans="3:20" x14ac:dyDescent="0.25">
      <c r="C97" s="266"/>
      <c r="D97" s="266"/>
      <c r="E97" s="266"/>
      <c r="F97" s="266"/>
      <c r="G97" s="266"/>
      <c r="H97" s="266"/>
      <c r="I97" s="266"/>
      <c r="J97" s="266"/>
      <c r="K97" s="266"/>
      <c r="L97" s="266"/>
      <c r="M97" s="266"/>
      <c r="N97" s="266"/>
      <c r="O97" s="266"/>
      <c r="P97" s="266"/>
      <c r="Q97" s="266"/>
      <c r="R97" s="266"/>
      <c r="S97" s="266"/>
      <c r="T97" s="266"/>
    </row>
    <row r="98" spans="3:20" x14ac:dyDescent="0.25">
      <c r="C98" s="266"/>
      <c r="D98" s="266"/>
      <c r="E98" s="266"/>
      <c r="F98" s="266"/>
      <c r="G98" s="266"/>
      <c r="H98" s="266"/>
      <c r="I98" s="266"/>
      <c r="J98" s="266"/>
      <c r="K98" s="266"/>
      <c r="L98" s="266"/>
      <c r="M98" s="266"/>
      <c r="N98" s="266"/>
      <c r="O98" s="266"/>
      <c r="P98" s="266"/>
      <c r="Q98" s="266"/>
      <c r="R98" s="266"/>
      <c r="S98" s="266"/>
      <c r="T98" s="266"/>
    </row>
    <row r="99" spans="3:20" x14ac:dyDescent="0.25">
      <c r="C99" s="275"/>
      <c r="D99" s="275"/>
      <c r="E99" s="275"/>
      <c r="F99" s="275"/>
      <c r="G99" s="275"/>
      <c r="H99" s="275"/>
      <c r="I99" s="275"/>
      <c r="J99" s="275"/>
      <c r="K99" s="275"/>
      <c r="L99" s="275"/>
      <c r="M99" s="275"/>
      <c r="N99" s="275"/>
      <c r="O99" s="275"/>
      <c r="P99" s="275"/>
      <c r="Q99" s="275"/>
      <c r="R99" s="275"/>
      <c r="S99" s="275"/>
      <c r="T99" s="275"/>
    </row>
    <row r="100" spans="3:20" x14ac:dyDescent="0.25">
      <c r="C100" s="275"/>
      <c r="D100" s="275"/>
      <c r="E100" s="275"/>
      <c r="F100" s="275"/>
      <c r="G100" s="275"/>
      <c r="H100" s="275"/>
      <c r="I100" s="275"/>
      <c r="J100" s="275"/>
      <c r="K100" s="275"/>
      <c r="L100" s="275"/>
      <c r="M100" s="275"/>
      <c r="N100" s="275"/>
      <c r="O100" s="275"/>
      <c r="P100" s="275"/>
      <c r="Q100" s="275"/>
      <c r="R100" s="275"/>
      <c r="S100" s="275"/>
      <c r="T100" s="275"/>
    </row>
    <row r="101" spans="3:20" x14ac:dyDescent="0.25">
      <c r="C101" s="266"/>
      <c r="D101" s="266"/>
      <c r="E101" s="266"/>
      <c r="F101" s="266"/>
      <c r="G101" s="266"/>
      <c r="H101" s="266"/>
      <c r="I101" s="266"/>
      <c r="J101" s="266"/>
      <c r="K101" s="266"/>
      <c r="L101" s="266"/>
      <c r="M101" s="266"/>
      <c r="N101" s="266"/>
      <c r="O101" s="266"/>
      <c r="P101" s="266"/>
      <c r="Q101" s="266"/>
      <c r="R101" s="266"/>
      <c r="S101" s="266"/>
      <c r="T101" s="266"/>
    </row>
    <row r="102" spans="3:20" x14ac:dyDescent="0.25">
      <c r="C102" s="276"/>
      <c r="D102" s="276"/>
      <c r="E102" s="276"/>
      <c r="F102" s="276"/>
      <c r="G102" s="276"/>
      <c r="H102" s="276"/>
      <c r="I102" s="276"/>
      <c r="J102" s="276"/>
      <c r="K102" s="276"/>
      <c r="L102" s="276"/>
      <c r="M102" s="276"/>
      <c r="N102" s="276"/>
      <c r="O102" s="276"/>
      <c r="P102" s="276"/>
      <c r="Q102" s="276"/>
      <c r="R102" s="276"/>
      <c r="S102" s="276"/>
      <c r="T102" s="276"/>
    </row>
    <row r="103" spans="3:20" x14ac:dyDescent="0.25">
      <c r="C103" s="275"/>
      <c r="D103" s="275"/>
      <c r="E103" s="275"/>
      <c r="F103" s="275"/>
      <c r="G103" s="275"/>
      <c r="H103" s="275"/>
      <c r="I103" s="275"/>
      <c r="J103" s="275"/>
      <c r="K103" s="275"/>
      <c r="L103" s="275"/>
      <c r="M103" s="275"/>
      <c r="N103" s="275"/>
      <c r="O103" s="275"/>
      <c r="P103" s="275"/>
      <c r="Q103" s="275"/>
      <c r="R103" s="275"/>
      <c r="S103" s="275"/>
      <c r="T103" s="275"/>
    </row>
    <row r="104" spans="3:20" x14ac:dyDescent="0.25">
      <c r="C104" s="266"/>
      <c r="D104" s="266"/>
      <c r="E104" s="266"/>
      <c r="F104" s="266"/>
      <c r="G104" s="266"/>
      <c r="H104" s="266"/>
      <c r="I104" s="266"/>
      <c r="J104" s="266"/>
      <c r="K104" s="266"/>
      <c r="L104" s="266"/>
      <c r="M104" s="266"/>
      <c r="N104" s="266"/>
      <c r="O104" s="266"/>
      <c r="P104" s="266"/>
      <c r="Q104" s="266"/>
      <c r="R104" s="266"/>
      <c r="S104" s="266"/>
      <c r="T104" s="266"/>
    </row>
    <row r="105" spans="3:20" x14ac:dyDescent="0.25">
      <c r="C105" s="266"/>
      <c r="D105" s="266"/>
      <c r="E105" s="266"/>
      <c r="F105" s="266"/>
      <c r="G105" s="266"/>
      <c r="H105" s="266"/>
      <c r="I105" s="266"/>
      <c r="J105" s="266"/>
      <c r="K105" s="266"/>
      <c r="L105" s="266"/>
      <c r="M105" s="266"/>
      <c r="N105" s="266"/>
      <c r="O105" s="266"/>
      <c r="P105" s="266"/>
      <c r="Q105" s="266"/>
      <c r="R105" s="266"/>
      <c r="S105" s="266"/>
      <c r="T105" s="266"/>
    </row>
    <row r="106" spans="3:20" x14ac:dyDescent="0.25">
      <c r="C106" s="275"/>
      <c r="D106" s="275"/>
      <c r="E106" s="275"/>
      <c r="F106" s="275"/>
      <c r="G106" s="275"/>
      <c r="H106" s="275"/>
      <c r="I106" s="275"/>
      <c r="J106" s="275"/>
      <c r="K106" s="275"/>
      <c r="L106" s="275"/>
      <c r="M106" s="275"/>
      <c r="N106" s="275"/>
      <c r="O106" s="275"/>
      <c r="P106" s="275"/>
      <c r="Q106" s="275"/>
      <c r="R106" s="275"/>
      <c r="S106" s="275"/>
      <c r="T106" s="275"/>
    </row>
    <row r="107" spans="3:20" x14ac:dyDescent="0.25">
      <c r="C107" s="275"/>
      <c r="D107" s="275"/>
      <c r="E107" s="275"/>
      <c r="F107" s="275"/>
      <c r="G107" s="275"/>
      <c r="H107" s="275"/>
      <c r="I107" s="275"/>
      <c r="J107" s="275"/>
      <c r="K107" s="275"/>
      <c r="L107" s="275"/>
      <c r="M107" s="275"/>
      <c r="N107" s="275"/>
      <c r="O107" s="275"/>
      <c r="P107" s="275"/>
      <c r="Q107" s="275"/>
      <c r="R107" s="275"/>
      <c r="S107" s="275"/>
      <c r="T107" s="275"/>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1DF3-4815-4063-B7BB-3BD74D6EA2FA}">
  <sheetPr>
    <tabColor rgb="FF384B77"/>
  </sheetPr>
  <dimension ref="B1:BM110"/>
  <sheetViews>
    <sheetView showGridLines="0" zoomScale="75" zoomScaleNormal="75" workbookViewId="0">
      <pane xSplit="19" ySplit="3" topLeftCell="T4" activePane="bottomRight" state="frozen"/>
      <selection activeCell="B2" sqref="B2"/>
      <selection pane="topRight" activeCell="B2" sqref="B2"/>
      <selection pane="bottomLeft" activeCell="B2" sqref="B2"/>
      <selection pane="bottomRight" activeCell="B2" sqref="B2"/>
    </sheetView>
  </sheetViews>
  <sheetFormatPr defaultColWidth="10.5703125" defaultRowHeight="15" x14ac:dyDescent="0.25"/>
  <cols>
    <col min="1" max="1" width="5.5703125" customWidth="1"/>
    <col min="2" max="2" width="33.42578125" customWidth="1"/>
    <col min="3" max="19" width="9.140625" hidden="1" customWidth="1"/>
    <col min="20" max="21" width="12" style="235" bestFit="1" customWidth="1"/>
    <col min="22" max="22" width="14.42578125" style="235" bestFit="1" customWidth="1"/>
    <col min="23" max="26" width="10.5703125" style="235"/>
    <col min="27" max="27" width="8.5703125" style="235" customWidth="1"/>
    <col min="28" max="29" width="14.42578125" style="235" bestFit="1" customWidth="1"/>
    <col min="30" max="30" width="9.7109375" style="235" customWidth="1"/>
    <col min="31" max="31" width="11.42578125" style="235" customWidth="1"/>
    <col min="32" max="65" width="10.5703125" style="235"/>
  </cols>
  <sheetData>
    <row r="1" spans="2:44" ht="5.0999999999999996" customHeight="1" x14ac:dyDescent="0.25"/>
    <row r="2" spans="2:44" ht="30" customHeight="1" x14ac:dyDescent="0.25">
      <c r="B2" s="171" t="s">
        <v>320</v>
      </c>
      <c r="C2" s="171"/>
      <c r="D2" s="171"/>
      <c r="E2" s="171"/>
      <c r="F2" s="171"/>
      <c r="G2" s="171"/>
      <c r="H2" s="171"/>
      <c r="I2" s="171"/>
      <c r="J2" s="171"/>
      <c r="K2" s="171"/>
      <c r="L2" s="171"/>
      <c r="M2" s="171"/>
      <c r="N2" s="171"/>
      <c r="O2" s="171"/>
      <c r="P2" s="171"/>
      <c r="Q2" s="171"/>
      <c r="R2" s="171"/>
      <c r="S2" s="171"/>
      <c r="T2" s="236"/>
      <c r="U2" s="236"/>
      <c r="V2" s="236"/>
      <c r="AA2" s="236"/>
      <c r="AB2" s="236"/>
      <c r="AC2" s="236"/>
      <c r="AE2" s="236"/>
      <c r="AF2" s="237"/>
      <c r="AG2" s="237"/>
      <c r="AH2" s="237"/>
      <c r="AK2" s="236"/>
      <c r="AL2" s="236"/>
      <c r="AM2" s="236"/>
      <c r="AN2" s="239"/>
      <c r="AO2" s="237"/>
      <c r="AP2" s="238"/>
    </row>
    <row r="3" spans="2:44" x14ac:dyDescent="0.25">
      <c r="B3" s="165" t="s">
        <v>420</v>
      </c>
      <c r="C3" s="165"/>
      <c r="D3" s="165"/>
      <c r="E3" s="165"/>
      <c r="F3" s="165"/>
      <c r="G3" s="165"/>
      <c r="H3" s="165"/>
      <c r="I3" s="165"/>
      <c r="J3" s="165"/>
      <c r="K3" s="165"/>
      <c r="L3" s="165"/>
      <c r="M3" s="165"/>
      <c r="N3" s="165"/>
      <c r="O3" s="165"/>
      <c r="P3" s="165"/>
      <c r="Q3" s="165"/>
      <c r="R3" s="165"/>
      <c r="S3" s="165"/>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c r="AJ3" s="243" t="s">
        <v>283</v>
      </c>
      <c r="AK3" s="243" t="s">
        <v>286</v>
      </c>
      <c r="AL3" s="243" t="s">
        <v>287</v>
      </c>
      <c r="AM3" s="243" t="s">
        <v>288</v>
      </c>
      <c r="AN3" s="244" t="s">
        <v>313</v>
      </c>
      <c r="AO3" s="244" t="s">
        <v>318</v>
      </c>
      <c r="AP3" s="244" t="s">
        <v>316</v>
      </c>
      <c r="AQ3" s="244" t="s">
        <v>317</v>
      </c>
    </row>
    <row r="4" spans="2:44" x14ac:dyDescent="0.25">
      <c r="B4" s="34" t="s">
        <v>120</v>
      </c>
      <c r="C4" s="34"/>
      <c r="D4" s="34"/>
      <c r="E4" s="34"/>
      <c r="F4" s="34"/>
      <c r="G4" s="34"/>
      <c r="H4" s="34"/>
      <c r="I4" s="34"/>
      <c r="J4" s="34"/>
      <c r="K4" s="34"/>
      <c r="L4" s="34"/>
      <c r="M4" s="34"/>
      <c r="N4" s="34"/>
      <c r="O4" s="34"/>
      <c r="P4" s="34"/>
      <c r="Q4" s="34"/>
      <c r="R4" s="34"/>
      <c r="S4" s="34"/>
      <c r="T4" s="318">
        <v>2494.7073357239287</v>
      </c>
      <c r="U4" s="318">
        <v>2408.7607027451768</v>
      </c>
      <c r="V4" s="318">
        <v>2416.1243668612697</v>
      </c>
      <c r="W4" s="318">
        <v>2194.9923312348346</v>
      </c>
      <c r="X4" s="318">
        <f>AD4</f>
        <v>2640.4279399217949</v>
      </c>
      <c r="Y4" s="318"/>
      <c r="AA4" s="318">
        <v>521.08285527032206</v>
      </c>
      <c r="AB4" s="318">
        <v>1245.474455826859</v>
      </c>
      <c r="AC4" s="318">
        <v>1795.4751011017393</v>
      </c>
      <c r="AD4" s="318">
        <v>2640.4279399217949</v>
      </c>
      <c r="AE4" s="318">
        <v>1039.7544269871278</v>
      </c>
      <c r="AF4" s="318">
        <v>1804.5335849620842</v>
      </c>
      <c r="AG4" s="318"/>
      <c r="AH4" s="318"/>
      <c r="AJ4" s="318">
        <f t="shared" ref="AJ4:AJ14" si="0">AA4</f>
        <v>521.08285527032206</v>
      </c>
      <c r="AK4" s="318">
        <f t="shared" ref="AK4:AK14" si="1">AB4-AA4</f>
        <v>724.3916005565369</v>
      </c>
      <c r="AL4" s="318">
        <f t="shared" ref="AL4:AL14" si="2">AC4-AB4</f>
        <v>550.0006452748803</v>
      </c>
      <c r="AM4" s="318">
        <f t="shared" ref="AM4:AM14" si="3">AD4-AC4</f>
        <v>844.9528388200556</v>
      </c>
      <c r="AN4" s="318">
        <f t="shared" ref="AN4:AN14" si="4">AE4</f>
        <v>1039.7544269871278</v>
      </c>
      <c r="AO4" s="318">
        <f t="shared" ref="AO4:AO14" si="5">AF4-AE4</f>
        <v>764.77915797495643</v>
      </c>
      <c r="AP4" s="318"/>
      <c r="AQ4" s="318"/>
    </row>
    <row r="5" spans="2:44" x14ac:dyDescent="0.25">
      <c r="B5" s="136" t="s">
        <v>166</v>
      </c>
      <c r="C5" s="136"/>
      <c r="D5" s="136"/>
      <c r="E5" s="136"/>
      <c r="F5" s="136"/>
      <c r="G5" s="136"/>
      <c r="H5" s="136"/>
      <c r="I5" s="136"/>
      <c r="J5" s="136"/>
      <c r="K5" s="136"/>
      <c r="L5" s="136"/>
      <c r="M5" s="136"/>
      <c r="N5" s="136"/>
      <c r="O5" s="136"/>
      <c r="P5" s="136"/>
      <c r="Q5" s="136"/>
      <c r="R5" s="136"/>
      <c r="S5" s="136"/>
      <c r="T5" s="319">
        <v>586.22741074175156</v>
      </c>
      <c r="U5" s="319">
        <v>546.72053591159772</v>
      </c>
      <c r="V5" s="319">
        <v>545.58948676728096</v>
      </c>
      <c r="W5" s="319">
        <v>596.44404445976681</v>
      </c>
      <c r="X5" s="319">
        <f>AD5</f>
        <v>770.10349888747703</v>
      </c>
      <c r="Y5" s="319"/>
      <c r="AA5" s="319">
        <v>167.21813421318399</v>
      </c>
      <c r="AB5" s="319">
        <v>353.60123766749308</v>
      </c>
      <c r="AC5" s="319">
        <v>559.80632885835303</v>
      </c>
      <c r="AD5" s="319">
        <v>770.10349888747703</v>
      </c>
      <c r="AE5" s="319">
        <v>201.12406067469294</v>
      </c>
      <c r="AF5" s="319">
        <v>382.6841256525019</v>
      </c>
      <c r="AG5" s="319"/>
      <c r="AH5" s="319"/>
      <c r="AJ5" s="319">
        <f t="shared" si="0"/>
        <v>167.21813421318399</v>
      </c>
      <c r="AK5" s="319">
        <f t="shared" si="1"/>
        <v>186.38310345430909</v>
      </c>
      <c r="AL5" s="319">
        <f t="shared" si="2"/>
        <v>206.20509119085995</v>
      </c>
      <c r="AM5" s="319">
        <f t="shared" si="3"/>
        <v>210.297170029124</v>
      </c>
      <c r="AN5" s="319">
        <f t="shared" si="4"/>
        <v>201.12406067469294</v>
      </c>
      <c r="AO5" s="319">
        <f t="shared" si="5"/>
        <v>181.56006497780896</v>
      </c>
      <c r="AP5" s="319"/>
      <c r="AQ5" s="319"/>
    </row>
    <row r="6" spans="2:44" x14ac:dyDescent="0.25">
      <c r="B6" s="137" t="s">
        <v>167</v>
      </c>
      <c r="C6" s="137"/>
      <c r="D6" s="137"/>
      <c r="E6" s="137"/>
      <c r="F6" s="137"/>
      <c r="G6" s="137"/>
      <c r="H6" s="137"/>
      <c r="I6" s="137"/>
      <c r="J6" s="137"/>
      <c r="K6" s="137"/>
      <c r="L6" s="137"/>
      <c r="M6" s="137"/>
      <c r="N6" s="137"/>
      <c r="O6" s="137"/>
      <c r="P6" s="137"/>
      <c r="Q6" s="137"/>
      <c r="R6" s="137"/>
      <c r="S6" s="137"/>
      <c r="T6" s="319">
        <v>-288.14145278688693</v>
      </c>
      <c r="U6" s="319">
        <v>-423.62241638548812</v>
      </c>
      <c r="V6" s="319">
        <v>-743.75830706031616</v>
      </c>
      <c r="W6" s="319">
        <v>-648.96645605525089</v>
      </c>
      <c r="X6" s="319">
        <f t="shared" ref="X6:X8" si="6">AD6</f>
        <v>-467.68097128606991</v>
      </c>
      <c r="Y6" s="319"/>
      <c r="AA6" s="319">
        <v>-5.3148471018049825</v>
      </c>
      <c r="AB6" s="319">
        <v>-86.609953755515988</v>
      </c>
      <c r="AC6" s="319">
        <v>-269.53024479281788</v>
      </c>
      <c r="AD6" s="319">
        <v>-467.68097128606991</v>
      </c>
      <c r="AE6" s="319">
        <v>46.826867844785014</v>
      </c>
      <c r="AF6" s="319">
        <v>-0.98658700788300213</v>
      </c>
      <c r="AG6" s="319"/>
      <c r="AH6" s="319"/>
      <c r="AJ6" s="319">
        <f t="shared" si="0"/>
        <v>-5.3148471018049825</v>
      </c>
      <c r="AK6" s="319">
        <f t="shared" si="1"/>
        <v>-81.295106653711002</v>
      </c>
      <c r="AL6" s="319">
        <f t="shared" si="2"/>
        <v>-182.92029103730189</v>
      </c>
      <c r="AM6" s="319">
        <f t="shared" si="3"/>
        <v>-198.15072649325202</v>
      </c>
      <c r="AN6" s="319">
        <f t="shared" si="4"/>
        <v>46.826867844785014</v>
      </c>
      <c r="AO6" s="319">
        <f t="shared" si="5"/>
        <v>-47.813454852668016</v>
      </c>
      <c r="AP6" s="319"/>
      <c r="AQ6" s="319"/>
    </row>
    <row r="7" spans="2:44" x14ac:dyDescent="0.25">
      <c r="B7" s="138" t="s">
        <v>168</v>
      </c>
      <c r="C7" s="138"/>
      <c r="D7" s="138"/>
      <c r="E7" s="138"/>
      <c r="F7" s="138"/>
      <c r="G7" s="138"/>
      <c r="H7" s="138"/>
      <c r="I7" s="138"/>
      <c r="J7" s="138"/>
      <c r="K7" s="138"/>
      <c r="L7" s="138"/>
      <c r="M7" s="138"/>
      <c r="N7" s="138"/>
      <c r="O7" s="138"/>
      <c r="P7" s="138"/>
      <c r="Q7" s="138"/>
      <c r="R7" s="138"/>
      <c r="S7" s="138"/>
      <c r="T7" s="318">
        <v>298.08595795486463</v>
      </c>
      <c r="U7" s="318">
        <v>123.0981195261096</v>
      </c>
      <c r="V7" s="318">
        <v>-198.1688202930352</v>
      </c>
      <c r="W7" s="318">
        <v>-52.522411595484073</v>
      </c>
      <c r="X7" s="318">
        <f t="shared" si="6"/>
        <v>302.42252760140713</v>
      </c>
      <c r="Y7" s="318"/>
      <c r="AA7" s="318">
        <v>161.903287111379</v>
      </c>
      <c r="AB7" s="318">
        <v>266.99128391197712</v>
      </c>
      <c r="AC7" s="318">
        <v>290.27608406553514</v>
      </c>
      <c r="AD7" s="318">
        <v>302.42252760140713</v>
      </c>
      <c r="AE7" s="318">
        <v>247.95092851947794</v>
      </c>
      <c r="AF7" s="318">
        <v>381.69753864461893</v>
      </c>
      <c r="AG7" s="318"/>
      <c r="AH7" s="318"/>
      <c r="AJ7" s="318">
        <f t="shared" si="0"/>
        <v>161.903287111379</v>
      </c>
      <c r="AK7" s="318">
        <f t="shared" si="1"/>
        <v>105.08799680059812</v>
      </c>
      <c r="AL7" s="318">
        <f t="shared" si="2"/>
        <v>23.284800153558024</v>
      </c>
      <c r="AM7" s="318">
        <f t="shared" si="3"/>
        <v>12.146443535871981</v>
      </c>
      <c r="AN7" s="318">
        <f t="shared" si="4"/>
        <v>247.95092851947794</v>
      </c>
      <c r="AO7" s="318">
        <f t="shared" si="5"/>
        <v>133.74661012514099</v>
      </c>
      <c r="AP7" s="318"/>
      <c r="AQ7" s="318"/>
    </row>
    <row r="8" spans="2:44" x14ac:dyDescent="0.25">
      <c r="B8" s="8" t="s">
        <v>169</v>
      </c>
      <c r="C8" s="8"/>
      <c r="D8" s="8"/>
      <c r="E8" s="8"/>
      <c r="F8" s="8"/>
      <c r="G8" s="8"/>
      <c r="H8" s="8"/>
      <c r="I8" s="8"/>
      <c r="J8" s="8"/>
      <c r="K8" s="8"/>
      <c r="L8" s="8"/>
      <c r="M8" s="8"/>
      <c r="N8" s="8"/>
      <c r="O8" s="8"/>
      <c r="P8" s="8"/>
      <c r="Q8" s="8"/>
      <c r="R8" s="8"/>
      <c r="S8" s="8"/>
      <c r="T8" s="320">
        <v>0</v>
      </c>
      <c r="U8" s="319">
        <v>11.37695250924185</v>
      </c>
      <c r="V8" s="319">
        <v>-1.3694810801250001</v>
      </c>
      <c r="W8" s="319">
        <v>46.291997390707003</v>
      </c>
      <c r="X8" s="319">
        <f t="shared" si="6"/>
        <v>189.57882873932098</v>
      </c>
      <c r="Y8" s="319"/>
      <c r="AA8" s="319">
        <v>45.962419879344999</v>
      </c>
      <c r="AB8" s="319">
        <v>70.892499663909007</v>
      </c>
      <c r="AC8" s="319">
        <v>109.503915774877</v>
      </c>
      <c r="AD8" s="319">
        <v>189.57882873932098</v>
      </c>
      <c r="AE8" s="319">
        <v>11.144987615274001</v>
      </c>
      <c r="AF8" s="319">
        <v>3.2990816563140006</v>
      </c>
      <c r="AG8" s="319"/>
      <c r="AH8" s="319"/>
      <c r="AJ8" s="319">
        <f t="shared" si="0"/>
        <v>45.962419879344999</v>
      </c>
      <c r="AK8" s="319">
        <f t="shared" si="1"/>
        <v>24.930079784564008</v>
      </c>
      <c r="AL8" s="319">
        <f t="shared" si="2"/>
        <v>38.611416110967994</v>
      </c>
      <c r="AM8" s="319">
        <f t="shared" si="3"/>
        <v>80.074912964443982</v>
      </c>
      <c r="AN8" s="319">
        <f t="shared" si="4"/>
        <v>11.144987615274001</v>
      </c>
      <c r="AO8" s="319">
        <f t="shared" si="5"/>
        <v>-7.8459059589600004</v>
      </c>
      <c r="AP8" s="319"/>
      <c r="AQ8" s="319"/>
    </row>
    <row r="9" spans="2:44" x14ac:dyDescent="0.25">
      <c r="B9" s="138" t="s">
        <v>90</v>
      </c>
      <c r="C9" s="138"/>
      <c r="D9" s="138"/>
      <c r="E9" s="138"/>
      <c r="F9" s="138"/>
      <c r="G9" s="138"/>
      <c r="H9" s="138"/>
      <c r="I9" s="138"/>
      <c r="J9" s="138"/>
      <c r="K9" s="138"/>
      <c r="L9" s="138"/>
      <c r="M9" s="138"/>
      <c r="N9" s="138"/>
      <c r="O9" s="138"/>
      <c r="P9" s="138"/>
      <c r="Q9" s="138"/>
      <c r="R9" s="138"/>
      <c r="S9" s="138"/>
      <c r="T9" s="318">
        <v>2508.8918557380612</v>
      </c>
      <c r="U9" s="318">
        <v>2776.9297831066037</v>
      </c>
      <c r="V9" s="318">
        <v>3088.9923197362546</v>
      </c>
      <c r="W9" s="318">
        <v>2416.0892459815182</v>
      </c>
      <c r="X9" s="318">
        <f t="shared" ref="X9:X14" si="7">AD9</f>
        <v>3014.4803036552053</v>
      </c>
      <c r="Y9" s="318"/>
      <c r="Z9" s="350"/>
      <c r="AA9" s="318">
        <v>334.39357108399719</v>
      </c>
      <c r="AB9" s="318">
        <v>1265.6550383069614</v>
      </c>
      <c r="AC9" s="318">
        <v>1924.8278162971671</v>
      </c>
      <c r="AD9" s="318">
        <v>3014.4803036552053</v>
      </c>
      <c r="AE9" s="318">
        <v>1052.4679430486776</v>
      </c>
      <c r="AF9" s="318">
        <v>1731.4479544378792</v>
      </c>
      <c r="AG9" s="318"/>
      <c r="AH9" s="318"/>
      <c r="AI9" s="350"/>
      <c r="AJ9" s="318">
        <f t="shared" si="0"/>
        <v>334.39357108399719</v>
      </c>
      <c r="AK9" s="318">
        <f t="shared" si="1"/>
        <v>931.26146722296426</v>
      </c>
      <c r="AL9" s="318">
        <f t="shared" si="2"/>
        <v>659.17277799020576</v>
      </c>
      <c r="AM9" s="318">
        <f t="shared" si="3"/>
        <v>1089.6524873580381</v>
      </c>
      <c r="AN9" s="318">
        <f t="shared" si="4"/>
        <v>1052.4679430486776</v>
      </c>
      <c r="AO9" s="318">
        <f t="shared" si="5"/>
        <v>678.98001138920154</v>
      </c>
      <c r="AP9" s="318"/>
      <c r="AQ9" s="318"/>
      <c r="AR9" s="350"/>
    </row>
    <row r="10" spans="2:44" x14ac:dyDescent="0.25">
      <c r="B10" s="215" t="s">
        <v>319</v>
      </c>
      <c r="C10" s="144"/>
      <c r="D10" s="144"/>
      <c r="E10" s="144"/>
      <c r="F10" s="144"/>
      <c r="G10" s="144"/>
      <c r="H10" s="144"/>
      <c r="I10" s="144"/>
      <c r="J10" s="144"/>
      <c r="K10" s="144"/>
      <c r="L10" s="144"/>
      <c r="M10" s="144"/>
      <c r="N10" s="144"/>
      <c r="O10" s="144"/>
      <c r="P10" s="144"/>
      <c r="Q10" s="144"/>
      <c r="R10" s="144"/>
      <c r="S10" s="144"/>
      <c r="T10" s="327">
        <f>EDPR!T15</f>
        <v>1299.9100000000001</v>
      </c>
      <c r="U10" s="327">
        <f>EDPR!U15</f>
        <v>1651.42</v>
      </c>
      <c r="V10" s="327">
        <f>EDPR!V15</f>
        <v>1654.73</v>
      </c>
      <c r="W10" s="327">
        <f>EDPR!W15</f>
        <v>1760.04</v>
      </c>
      <c r="X10" s="327">
        <f>AD10</f>
        <v>2157.2075855805233</v>
      </c>
      <c r="Y10" s="318"/>
      <c r="Z10" s="520"/>
      <c r="AA10" s="327">
        <v>393.6180647780763</v>
      </c>
      <c r="AB10" s="327">
        <v>975.50441773733064</v>
      </c>
      <c r="AC10" s="327">
        <v>1482.1785003833086</v>
      </c>
      <c r="AD10" s="327">
        <v>2157.2075855805233</v>
      </c>
      <c r="AE10" s="327">
        <v>447.61171997996695</v>
      </c>
      <c r="AF10" s="327">
        <v>754.10905707171116</v>
      </c>
      <c r="AG10" s="318"/>
      <c r="AH10" s="318"/>
      <c r="AI10" s="520"/>
      <c r="AJ10" s="327">
        <f t="shared" si="0"/>
        <v>393.6180647780763</v>
      </c>
      <c r="AK10" s="327">
        <f t="shared" si="1"/>
        <v>581.88635295925428</v>
      </c>
      <c r="AL10" s="327">
        <f t="shared" si="2"/>
        <v>506.67408264597793</v>
      </c>
      <c r="AM10" s="327">
        <f t="shared" si="3"/>
        <v>675.02908519721473</v>
      </c>
      <c r="AN10" s="327">
        <f t="shared" si="4"/>
        <v>447.61171997996695</v>
      </c>
      <c r="AO10" s="327">
        <f t="shared" si="5"/>
        <v>306.49733709174421</v>
      </c>
      <c r="AP10" s="318"/>
      <c r="AQ10" s="318"/>
      <c r="AR10" s="350"/>
    </row>
    <row r="11" spans="2:44" x14ac:dyDescent="0.25">
      <c r="B11" s="215" t="s">
        <v>326</v>
      </c>
      <c r="C11" s="144"/>
      <c r="D11" s="144"/>
      <c r="E11" s="144"/>
      <c r="F11" s="144"/>
      <c r="G11" s="144"/>
      <c r="H11" s="144"/>
      <c r="I11" s="144"/>
      <c r="J11" s="144"/>
      <c r="K11" s="144"/>
      <c r="L11" s="144"/>
      <c r="M11" s="144"/>
      <c r="N11" s="144"/>
      <c r="O11" s="144"/>
      <c r="P11" s="144"/>
      <c r="Q11" s="144"/>
      <c r="R11" s="144"/>
      <c r="S11" s="144"/>
      <c r="T11" s="522">
        <v>761.79452359108598</v>
      </c>
      <c r="U11" s="522">
        <v>804.50946744927114</v>
      </c>
      <c r="V11" s="522">
        <v>1109.0688293032135</v>
      </c>
      <c r="W11" s="522">
        <v>385.98024176248748</v>
      </c>
      <c r="X11" s="327">
        <f t="shared" si="7"/>
        <v>523.07943020165271</v>
      </c>
      <c r="Y11" s="519"/>
      <c r="Z11" s="520"/>
      <c r="AA11" s="522">
        <v>-139.91998547171733</v>
      </c>
      <c r="AB11" s="522">
        <v>125.16614543715251</v>
      </c>
      <c r="AC11" s="522">
        <v>194.48658105266503</v>
      </c>
      <c r="AD11" s="522">
        <v>523.07943020165271</v>
      </c>
      <c r="AE11" s="522">
        <v>527.26789113363157</v>
      </c>
      <c r="AF11" s="522">
        <v>822.21488262176024</v>
      </c>
      <c r="AG11" s="519"/>
      <c r="AH11" s="519"/>
      <c r="AI11" s="520"/>
      <c r="AJ11" s="522">
        <f t="shared" si="0"/>
        <v>-139.91998547171733</v>
      </c>
      <c r="AK11" s="522">
        <f t="shared" si="1"/>
        <v>265.08613090886985</v>
      </c>
      <c r="AL11" s="522">
        <f t="shared" si="2"/>
        <v>69.320435615512523</v>
      </c>
      <c r="AM11" s="522">
        <f t="shared" si="3"/>
        <v>328.59284914898768</v>
      </c>
      <c r="AN11" s="522">
        <f t="shared" si="4"/>
        <v>527.26789113363157</v>
      </c>
      <c r="AO11" s="522">
        <f t="shared" si="5"/>
        <v>294.94699148812867</v>
      </c>
      <c r="AP11" s="519"/>
      <c r="AQ11" s="519"/>
      <c r="AR11" s="350"/>
    </row>
    <row r="12" spans="2:44" x14ac:dyDescent="0.25">
      <c r="B12" s="215" t="s">
        <v>327</v>
      </c>
      <c r="C12" s="144"/>
      <c r="D12" s="144"/>
      <c r="E12" s="144"/>
      <c r="F12" s="144"/>
      <c r="G12" s="144"/>
      <c r="H12" s="144"/>
      <c r="I12" s="144"/>
      <c r="J12" s="144"/>
      <c r="K12" s="144"/>
      <c r="L12" s="144"/>
      <c r="M12" s="144"/>
      <c r="N12" s="144"/>
      <c r="O12" s="144"/>
      <c r="P12" s="144"/>
      <c r="Q12" s="144"/>
      <c r="R12" s="144"/>
      <c r="S12" s="144"/>
      <c r="T12" s="522">
        <v>447.59957692945386</v>
      </c>
      <c r="U12" s="522">
        <v>321.04154549916609</v>
      </c>
      <c r="V12" s="522">
        <v>325.51606635581311</v>
      </c>
      <c r="W12" s="522">
        <v>274.35065955936216</v>
      </c>
      <c r="X12" s="327">
        <f t="shared" si="7"/>
        <v>333.15170424302551</v>
      </c>
      <c r="Y12" s="519"/>
      <c r="Z12" s="520"/>
      <c r="AA12" s="522">
        <v>80.134805347638732</v>
      </c>
      <c r="AB12" s="522">
        <v>163.2312461224798</v>
      </c>
      <c r="AC12" s="522">
        <v>248.85010885119488</v>
      </c>
      <c r="AD12" s="522">
        <v>333.15170424302551</v>
      </c>
      <c r="AE12" s="522">
        <v>78.296524353439949</v>
      </c>
      <c r="AF12" s="522">
        <v>157.62373590467001</v>
      </c>
      <c r="AG12" s="519"/>
      <c r="AH12" s="519"/>
      <c r="AI12" s="520"/>
      <c r="AJ12" s="522">
        <f t="shared" ref="AJ12" si="8">AA12</f>
        <v>80.134805347638732</v>
      </c>
      <c r="AK12" s="522">
        <f t="shared" ref="AK12" si="9">AB12-AA12</f>
        <v>83.096440774841071</v>
      </c>
      <c r="AL12" s="522">
        <f t="shared" ref="AL12" si="10">AC12-AB12</f>
        <v>85.618862728715072</v>
      </c>
      <c r="AM12" s="522">
        <f t="shared" ref="AM12" si="11">AD12-AC12</f>
        <v>84.301595391830631</v>
      </c>
      <c r="AN12" s="522">
        <f t="shared" ref="AN12" si="12">AE12</f>
        <v>78.296524353439949</v>
      </c>
      <c r="AO12" s="522">
        <f t="shared" si="5"/>
        <v>79.327211551230064</v>
      </c>
      <c r="AP12" s="519"/>
      <c r="AQ12" s="519"/>
      <c r="AR12" s="350"/>
    </row>
    <row r="13" spans="2:44" x14ac:dyDescent="0.25">
      <c r="B13" s="139" t="s">
        <v>421</v>
      </c>
      <c r="C13" s="139"/>
      <c r="D13" s="139"/>
      <c r="E13" s="139"/>
      <c r="F13" s="139"/>
      <c r="G13" s="139"/>
      <c r="H13" s="139"/>
      <c r="I13" s="139"/>
      <c r="J13" s="139"/>
      <c r="K13" s="139"/>
      <c r="L13" s="139"/>
      <c r="M13" s="139"/>
      <c r="N13" s="139"/>
      <c r="O13" s="139"/>
      <c r="P13" s="139"/>
      <c r="Q13" s="139"/>
      <c r="R13" s="139"/>
      <c r="S13" s="139"/>
      <c r="T13" s="319">
        <v>978.81525546209286</v>
      </c>
      <c r="U13" s="319">
        <v>897.77282478905863</v>
      </c>
      <c r="V13" s="319">
        <v>901.04692089974014</v>
      </c>
      <c r="W13" s="319">
        <v>837.24544184482193</v>
      </c>
      <c r="X13" s="319">
        <f t="shared" si="7"/>
        <v>928.89922754186489</v>
      </c>
      <c r="Y13" s="319"/>
      <c r="Z13" s="350"/>
      <c r="AA13" s="319">
        <v>206.52254350048898</v>
      </c>
      <c r="AB13" s="319">
        <v>426.08389119752002</v>
      </c>
      <c r="AC13" s="319">
        <v>655.18752095327807</v>
      </c>
      <c r="AD13" s="319">
        <v>928.89922754186489</v>
      </c>
      <c r="AE13" s="319">
        <v>225.68818149654098</v>
      </c>
      <c r="AF13" s="319">
        <v>473.03559242303101</v>
      </c>
      <c r="AG13" s="319"/>
      <c r="AH13" s="319"/>
      <c r="AJ13" s="319">
        <f t="shared" si="0"/>
        <v>206.52254350048898</v>
      </c>
      <c r="AK13" s="319">
        <f t="shared" si="1"/>
        <v>219.56134769703104</v>
      </c>
      <c r="AL13" s="319">
        <f t="shared" si="2"/>
        <v>229.10362975575805</v>
      </c>
      <c r="AM13" s="319">
        <f t="shared" si="3"/>
        <v>273.71170658858682</v>
      </c>
      <c r="AN13" s="319">
        <f t="shared" si="4"/>
        <v>225.68818149654098</v>
      </c>
      <c r="AO13" s="319">
        <f t="shared" si="5"/>
        <v>247.34741092649003</v>
      </c>
      <c r="AP13" s="319"/>
      <c r="AQ13" s="319"/>
    </row>
    <row r="14" spans="2:44" x14ac:dyDescent="0.25">
      <c r="B14" s="138" t="s">
        <v>95</v>
      </c>
      <c r="C14" s="138"/>
      <c r="D14" s="138"/>
      <c r="E14" s="138"/>
      <c r="F14" s="138"/>
      <c r="G14" s="138"/>
      <c r="H14" s="138"/>
      <c r="I14" s="138"/>
      <c r="J14" s="138"/>
      <c r="K14" s="138"/>
      <c r="L14" s="138"/>
      <c r="M14" s="138"/>
      <c r="N14" s="138"/>
      <c r="O14" s="138"/>
      <c r="P14" s="138"/>
      <c r="Q14" s="138"/>
      <c r="R14" s="138"/>
      <c r="S14" s="138"/>
      <c r="T14" s="318">
        <v>1217.8061223069712</v>
      </c>
      <c r="U14" s="318">
        <v>1399.2667109392507</v>
      </c>
      <c r="V14" s="318">
        <v>1711.8767851744383</v>
      </c>
      <c r="W14" s="318">
        <v>1456.5612983762037</v>
      </c>
      <c r="X14" s="318">
        <f t="shared" si="7"/>
        <v>1598.685013517844</v>
      </c>
      <c r="Y14" s="318"/>
      <c r="AA14" s="318">
        <v>198.61944453779878</v>
      </c>
      <c r="AB14" s="318">
        <v>623.29178038127122</v>
      </c>
      <c r="AC14" s="318">
        <v>959.51541185780354</v>
      </c>
      <c r="AD14" s="318">
        <v>1598.685013517844</v>
      </c>
      <c r="AE14" s="318">
        <v>577.2603045863832</v>
      </c>
      <c r="AF14" s="318">
        <v>953.0995355507481</v>
      </c>
      <c r="AG14" s="318"/>
      <c r="AH14" s="318"/>
      <c r="AJ14" s="318">
        <f t="shared" si="0"/>
        <v>198.61944453779878</v>
      </c>
      <c r="AK14" s="318">
        <f t="shared" si="1"/>
        <v>424.67233584347241</v>
      </c>
      <c r="AL14" s="318">
        <f t="shared" si="2"/>
        <v>336.22363147653232</v>
      </c>
      <c r="AM14" s="318">
        <f t="shared" si="3"/>
        <v>639.16960166004048</v>
      </c>
      <c r="AN14" s="318">
        <f t="shared" si="4"/>
        <v>577.2603045863832</v>
      </c>
      <c r="AO14" s="318">
        <f t="shared" si="5"/>
        <v>375.8392309643649</v>
      </c>
      <c r="AP14" s="318"/>
      <c r="AQ14" s="318"/>
    </row>
    <row r="15" spans="2:44" x14ac:dyDescent="0.25">
      <c r="B15" s="34"/>
      <c r="C15" s="34"/>
      <c r="D15" s="34"/>
      <c r="E15" s="34"/>
      <c r="F15" s="34"/>
      <c r="G15" s="34"/>
      <c r="H15" s="34"/>
      <c r="I15" s="34"/>
      <c r="J15" s="34"/>
      <c r="K15" s="34"/>
      <c r="L15" s="34"/>
      <c r="M15" s="34"/>
      <c r="N15" s="34"/>
      <c r="O15" s="34"/>
      <c r="P15" s="34"/>
      <c r="Q15" s="34"/>
      <c r="R15" s="34"/>
      <c r="S15" s="34"/>
      <c r="U15" s="266">
        <f>+U9-U10</f>
        <v>1125.5097831066037</v>
      </c>
      <c r="V15" s="266">
        <f>+V9-V10</f>
        <v>1434.2623197362545</v>
      </c>
      <c r="W15" s="266">
        <f>+W9-W10</f>
        <v>656.0492459815182</v>
      </c>
    </row>
    <row r="16" spans="2:44" x14ac:dyDescent="0.25">
      <c r="B16" s="10"/>
      <c r="C16" s="10"/>
      <c r="D16" s="10"/>
      <c r="E16" s="10"/>
      <c r="F16" s="10"/>
      <c r="G16" s="10"/>
      <c r="H16" s="10"/>
      <c r="I16" s="10"/>
      <c r="J16" s="10"/>
      <c r="K16" s="10"/>
      <c r="L16" s="10"/>
      <c r="M16" s="10"/>
      <c r="N16" s="10"/>
      <c r="O16" s="10"/>
      <c r="P16" s="10"/>
      <c r="Q16" s="10"/>
      <c r="R16" s="10"/>
      <c r="S16" s="10"/>
    </row>
    <row r="17" spans="2:43" x14ac:dyDescent="0.25">
      <c r="B17" s="165" t="s">
        <v>422</v>
      </c>
      <c r="C17" s="165"/>
      <c r="D17" s="165"/>
      <c r="E17" s="165"/>
      <c r="F17" s="165"/>
      <c r="G17" s="165"/>
      <c r="H17" s="165"/>
      <c r="I17" s="165"/>
      <c r="J17" s="165"/>
      <c r="K17" s="165"/>
      <c r="L17" s="165"/>
      <c r="M17" s="165"/>
      <c r="N17" s="165"/>
      <c r="O17" s="165"/>
      <c r="P17" s="165"/>
      <c r="Q17" s="165"/>
      <c r="R17" s="165"/>
      <c r="S17" s="165"/>
      <c r="T17" s="240">
        <v>2018</v>
      </c>
      <c r="U17" s="240">
        <v>2019</v>
      </c>
      <c r="V17" s="240">
        <v>2020</v>
      </c>
      <c r="W17" s="240">
        <v>2021</v>
      </c>
      <c r="X17" s="241">
        <v>2022</v>
      </c>
      <c r="Y17" s="242">
        <v>2023</v>
      </c>
      <c r="AA17" s="243" t="s">
        <v>283</v>
      </c>
      <c r="AB17" s="243" t="s">
        <v>284</v>
      </c>
      <c r="AC17" s="243" t="s">
        <v>285</v>
      </c>
      <c r="AD17" s="243">
        <v>2022</v>
      </c>
      <c r="AE17" s="244" t="s">
        <v>313</v>
      </c>
      <c r="AF17" s="244" t="s">
        <v>314</v>
      </c>
      <c r="AG17" s="245" t="s">
        <v>315</v>
      </c>
      <c r="AH17" s="246">
        <v>2023</v>
      </c>
      <c r="AJ17" s="239"/>
      <c r="AK17" s="239"/>
      <c r="AL17" s="239"/>
      <c r="AM17" s="239"/>
    </row>
    <row r="18" spans="2:43" x14ac:dyDescent="0.25">
      <c r="B18" t="s">
        <v>423</v>
      </c>
      <c r="T18" s="321">
        <v>-0.06</v>
      </c>
      <c r="U18" s="322">
        <v>-3.354218179935009E-2</v>
      </c>
      <c r="V18" s="322">
        <v>-4.2502189957608905E-2</v>
      </c>
      <c r="W18" s="322">
        <v>-4.366837583238381E-2</v>
      </c>
      <c r="X18" s="322">
        <f>AD18</f>
        <v>-1.8200731023940264E-2</v>
      </c>
      <c r="Y18" s="322"/>
      <c r="AA18" s="322">
        <v>1.6974641704805338E-2</v>
      </c>
      <c r="AB18" s="322">
        <v>2.0157669814372836E-2</v>
      </c>
      <c r="AC18" s="322">
        <v>0</v>
      </c>
      <c r="AD18" s="322">
        <v>-1.8200731023940264E-2</v>
      </c>
      <c r="AE18" s="322">
        <v>-1.5739064359740595E-2</v>
      </c>
      <c r="AF18" s="322">
        <v>-4.7687321330561305E-2</v>
      </c>
      <c r="AG18" s="322"/>
      <c r="AH18" s="322"/>
      <c r="AK18" s="266"/>
      <c r="AL18" s="266"/>
    </row>
    <row r="19" spans="2:43" x14ac:dyDescent="0.25">
      <c r="B19" s="14" t="s">
        <v>424</v>
      </c>
      <c r="C19" s="14"/>
      <c r="D19" s="14"/>
      <c r="E19" s="14"/>
      <c r="F19" s="14"/>
      <c r="G19" s="14"/>
      <c r="H19" s="14"/>
      <c r="I19" s="14"/>
      <c r="J19" s="14"/>
      <c r="K19" s="14"/>
      <c r="L19" s="14"/>
      <c r="M19" s="14"/>
      <c r="N19" s="14"/>
      <c r="O19" s="14"/>
      <c r="P19" s="14"/>
      <c r="Q19" s="14"/>
      <c r="R19" s="14"/>
      <c r="S19" s="14"/>
      <c r="T19" s="323">
        <v>28358.961281035394</v>
      </c>
      <c r="U19" s="323">
        <v>30040.513097169289</v>
      </c>
      <c r="V19" s="323">
        <v>28537.99828036</v>
      </c>
      <c r="W19" s="323">
        <v>30324.49364425</v>
      </c>
      <c r="X19" s="323">
        <f>AD19</f>
        <v>33400.980454157994</v>
      </c>
      <c r="Y19" s="323"/>
      <c r="AA19" s="323">
        <v>9237.2539826859993</v>
      </c>
      <c r="AB19" s="323">
        <v>17791.232801251997</v>
      </c>
      <c r="AC19" s="323">
        <v>24379.974958661995</v>
      </c>
      <c r="AD19" s="323">
        <v>33400.980454157994</v>
      </c>
      <c r="AE19" s="323">
        <v>10248.064156875002</v>
      </c>
      <c r="AF19" s="323">
        <v>17985.685968400001</v>
      </c>
      <c r="AG19" s="323"/>
      <c r="AH19" s="323"/>
      <c r="AK19" s="266"/>
      <c r="AL19" s="266"/>
    </row>
    <row r="20" spans="2:43" x14ac:dyDescent="0.25">
      <c r="B20" s="14" t="s">
        <v>425</v>
      </c>
      <c r="C20" s="14"/>
      <c r="D20" s="14"/>
      <c r="E20" s="14"/>
      <c r="F20" s="14"/>
      <c r="G20" s="14"/>
      <c r="H20" s="14"/>
      <c r="I20" s="14"/>
      <c r="J20" s="14"/>
      <c r="K20" s="14"/>
      <c r="L20" s="14"/>
      <c r="M20" s="14"/>
      <c r="N20" s="14"/>
      <c r="O20" s="14"/>
      <c r="P20" s="14"/>
      <c r="Q20" s="14"/>
      <c r="R20" s="14"/>
      <c r="S20" s="14"/>
      <c r="T20" s="324">
        <v>54</v>
      </c>
      <c r="U20" s="323">
        <v>54.65798392</v>
      </c>
      <c r="V20" s="323">
        <v>53.222894307440811</v>
      </c>
      <c r="W20" s="323">
        <v>53.630381039327816</v>
      </c>
      <c r="X20" s="323">
        <f>AD20</f>
        <v>64.672862507386711</v>
      </c>
      <c r="Y20" s="323"/>
      <c r="AA20" s="323">
        <v>57.919078376539602</v>
      </c>
      <c r="AB20" s="323">
        <v>65.086442297009825</v>
      </c>
      <c r="AC20" s="323">
        <v>66.066199635665399</v>
      </c>
      <c r="AD20" s="323">
        <v>64.672862507386711</v>
      </c>
      <c r="AE20" s="323">
        <v>62.521855658268279</v>
      </c>
      <c r="AF20" s="323">
        <v>59.737889239727771</v>
      </c>
      <c r="AG20" s="323"/>
      <c r="AH20" s="323"/>
      <c r="AK20" s="266"/>
      <c r="AL20" s="266"/>
    </row>
    <row r="21" spans="2:43" x14ac:dyDescent="0.25">
      <c r="B21" s="14"/>
      <c r="C21" s="14"/>
      <c r="D21" s="14"/>
      <c r="E21" s="14"/>
      <c r="F21" s="14"/>
      <c r="G21" s="14"/>
      <c r="H21" s="14"/>
      <c r="I21" s="14"/>
      <c r="J21" s="14"/>
      <c r="K21" s="14"/>
      <c r="L21" s="14"/>
      <c r="M21" s="14"/>
      <c r="N21" s="14"/>
      <c r="O21" s="14"/>
      <c r="P21" s="14"/>
      <c r="Q21" s="14"/>
      <c r="R21" s="14"/>
      <c r="S21" s="14"/>
    </row>
    <row r="22" spans="2:43" x14ac:dyDescent="0.25">
      <c r="B22" s="165" t="s">
        <v>321</v>
      </c>
      <c r="C22" s="165"/>
      <c r="D22" s="165"/>
      <c r="E22" s="165"/>
      <c r="F22" s="165"/>
      <c r="G22" s="165"/>
      <c r="H22" s="165"/>
      <c r="I22" s="165"/>
      <c r="J22" s="165"/>
      <c r="K22" s="165"/>
      <c r="L22" s="240">
        <v>2010</v>
      </c>
      <c r="M22" s="240">
        <v>2011</v>
      </c>
      <c r="N22" s="240">
        <v>2012</v>
      </c>
      <c r="O22" s="240">
        <v>2013</v>
      </c>
      <c r="P22" s="240">
        <v>2014</v>
      </c>
      <c r="Q22" s="240">
        <v>2015</v>
      </c>
      <c r="R22" s="240">
        <v>2016</v>
      </c>
      <c r="S22" s="240">
        <v>2017</v>
      </c>
      <c r="T22" s="240">
        <v>2018</v>
      </c>
      <c r="U22" s="240">
        <v>2019</v>
      </c>
      <c r="V22" s="240">
        <v>2020</v>
      </c>
      <c r="W22" s="240">
        <v>2021</v>
      </c>
      <c r="X22" s="241">
        <v>2022</v>
      </c>
      <c r="Y22" s="242">
        <v>2023</v>
      </c>
      <c r="Z22" s="350"/>
      <c r="AA22" s="243" t="s">
        <v>283</v>
      </c>
      <c r="AB22" s="243" t="s">
        <v>284</v>
      </c>
      <c r="AC22" s="243" t="s">
        <v>285</v>
      </c>
      <c r="AD22" s="243">
        <v>2022</v>
      </c>
      <c r="AE22" s="244" t="s">
        <v>313</v>
      </c>
      <c r="AF22" s="244" t="s">
        <v>314</v>
      </c>
      <c r="AG22" s="245" t="s">
        <v>315</v>
      </c>
      <c r="AH22" s="246">
        <v>2023</v>
      </c>
      <c r="AJ22" s="239"/>
      <c r="AK22" s="239"/>
      <c r="AL22" s="362"/>
      <c r="AM22" s="362"/>
      <c r="AN22" s="239"/>
      <c r="AO22" s="239"/>
      <c r="AP22" s="362"/>
      <c r="AQ22" s="362"/>
    </row>
    <row r="23" spans="2:43" x14ac:dyDescent="0.25">
      <c r="B23" s="126" t="s">
        <v>112</v>
      </c>
      <c r="C23" s="126"/>
      <c r="D23" s="126"/>
      <c r="E23" s="126"/>
      <c r="F23" s="126"/>
      <c r="G23" s="126"/>
      <c r="H23" s="126"/>
      <c r="I23" s="126"/>
      <c r="J23" s="126"/>
      <c r="K23" s="126"/>
      <c r="L23" s="361" t="e">
        <f>#REF!+#REF!</f>
        <v>#REF!</v>
      </c>
      <c r="M23" s="361" t="e">
        <f>#REF!+#REF!</f>
        <v>#REF!</v>
      </c>
      <c r="N23" s="361" t="e">
        <f>#REF!+#REF!</f>
        <v>#REF!</v>
      </c>
      <c r="O23" s="361" t="e">
        <f>#REF!+#REF!</f>
        <v>#REF!</v>
      </c>
      <c r="P23" s="361" t="e">
        <f>#REF!+#REF!</f>
        <v>#REF!</v>
      </c>
      <c r="Q23" s="361" t="e">
        <f>#REF!+#REF!</f>
        <v>#REF!</v>
      </c>
      <c r="R23" s="361" t="e">
        <f>#REF!+#REF!</f>
        <v>#REF!</v>
      </c>
      <c r="S23" s="361" t="e">
        <f>#REF!+#REF!</f>
        <v>#REF!</v>
      </c>
      <c r="T23" s="361">
        <f>+T25+T37</f>
        <v>9331.6633333299997</v>
      </c>
      <c r="U23" s="361">
        <f t="shared" ref="U23:X23" si="13">+U25+U37</f>
        <v>9336.0949999999993</v>
      </c>
      <c r="V23" s="361">
        <f t="shared" si="13"/>
        <v>7677.45</v>
      </c>
      <c r="W23" s="361">
        <f t="shared" si="13"/>
        <v>7677.9598960000003</v>
      </c>
      <c r="X23" s="361">
        <f t="shared" si="13"/>
        <v>7677.9598960000003</v>
      </c>
      <c r="Y23" s="361"/>
      <c r="Z23" s="350"/>
      <c r="AA23" s="361">
        <f t="shared" ref="AA23:AE23" si="14">+AA25+AA37</f>
        <v>7677.9598960000003</v>
      </c>
      <c r="AB23" s="361">
        <f t="shared" si="14"/>
        <v>7677.9598960000003</v>
      </c>
      <c r="AC23" s="361">
        <f t="shared" si="14"/>
        <v>7677.9598960000003</v>
      </c>
      <c r="AD23" s="361">
        <f t="shared" si="14"/>
        <v>7677.9598960000003</v>
      </c>
      <c r="AE23" s="361">
        <f t="shared" si="14"/>
        <v>7472.2498960000003</v>
      </c>
      <c r="AF23" s="361">
        <f>+AF25+AF37</f>
        <v>7472.2498960000003</v>
      </c>
      <c r="AJ23" s="318"/>
      <c r="AK23" s="318"/>
      <c r="AL23" s="318"/>
      <c r="AM23" s="318"/>
      <c r="AN23" s="318"/>
      <c r="AO23" s="318"/>
      <c r="AP23" s="318"/>
      <c r="AQ23" s="318"/>
    </row>
    <row r="24" spans="2:43" x14ac:dyDescent="0.25">
      <c r="B24" s="126"/>
      <c r="C24" s="126"/>
      <c r="D24" s="126"/>
      <c r="E24" s="126"/>
      <c r="F24" s="126"/>
      <c r="G24" s="126"/>
      <c r="H24" s="126"/>
      <c r="I24" s="126"/>
      <c r="J24" s="126"/>
      <c r="K24" s="126"/>
      <c r="L24" s="363"/>
      <c r="M24" s="363"/>
      <c r="N24" s="363"/>
      <c r="O24" s="363"/>
      <c r="P24" s="363"/>
      <c r="Q24" s="363"/>
      <c r="R24" s="363"/>
      <c r="S24" s="363"/>
      <c r="T24" s="363"/>
      <c r="U24" s="363"/>
      <c r="V24" s="361"/>
      <c r="W24" s="361"/>
      <c r="X24" s="361"/>
      <c r="Y24" s="361"/>
      <c r="Z24" s="350"/>
      <c r="AA24" s="361"/>
      <c r="AB24" s="361"/>
      <c r="AC24" s="361"/>
      <c r="AD24" s="361"/>
      <c r="AE24" s="361"/>
      <c r="AF24" s="361"/>
      <c r="AJ24" s="318"/>
      <c r="AK24" s="318"/>
      <c r="AL24" s="318"/>
      <c r="AM24" s="318"/>
      <c r="AN24" s="318"/>
      <c r="AO24" s="318"/>
      <c r="AP24" s="318"/>
      <c r="AQ24" s="318"/>
    </row>
    <row r="25" spans="2:43" x14ac:dyDescent="0.25">
      <c r="B25" s="126" t="s">
        <v>113</v>
      </c>
      <c r="C25" s="126"/>
      <c r="D25" s="126"/>
      <c r="E25" s="126"/>
      <c r="F25" s="126"/>
      <c r="G25" s="126"/>
      <c r="H25" s="126"/>
      <c r="I25" s="126"/>
      <c r="J25" s="126"/>
      <c r="K25" s="126"/>
      <c r="L25" s="330" t="e">
        <f>#REF!+#REF!+L31</f>
        <v>#REF!</v>
      </c>
      <c r="M25" s="330" t="e">
        <f>#REF!+#REF!+M31</f>
        <v>#REF!</v>
      </c>
      <c r="N25" s="330" t="e">
        <f>#REF!+#REF!+N31</f>
        <v>#REF!</v>
      </c>
      <c r="O25" s="330" t="e">
        <f>#REF!+#REF!+O31</f>
        <v>#REF!</v>
      </c>
      <c r="P25" s="330" t="e">
        <f>#REF!+#REF!+P31</f>
        <v>#REF!</v>
      </c>
      <c r="Q25" s="330" t="e">
        <f>#REF!+#REF!+Q31</f>
        <v>#REF!</v>
      </c>
      <c r="R25" s="330" t="e">
        <f>#REF!+#REF!+R31</f>
        <v>#REF!</v>
      </c>
      <c r="S25" s="330" t="e">
        <f>#REF!+#REF!+S31</f>
        <v>#REF!</v>
      </c>
      <c r="T25" s="330">
        <f>+T26+T31+T32</f>
        <v>8792.3549999999996</v>
      </c>
      <c r="U25" s="330">
        <f t="shared" ref="U25:X25" si="15">+U26+U31+U32</f>
        <v>8784.84</v>
      </c>
      <c r="V25" s="330">
        <f t="shared" si="15"/>
        <v>7126.45</v>
      </c>
      <c r="W25" s="330">
        <f t="shared" si="15"/>
        <v>7126.6999900000001</v>
      </c>
      <c r="X25" s="330">
        <f t="shared" si="15"/>
        <v>7126.6999900000001</v>
      </c>
      <c r="Y25" s="361"/>
      <c r="Z25" s="350"/>
      <c r="AA25" s="330">
        <f t="shared" ref="AA25:AE25" si="16">+AA26+AA31+AA32</f>
        <v>7126.6999900000001</v>
      </c>
      <c r="AB25" s="330">
        <f t="shared" si="16"/>
        <v>7126.6999900000001</v>
      </c>
      <c r="AC25" s="330">
        <f t="shared" si="16"/>
        <v>7126.6999900000001</v>
      </c>
      <c r="AD25" s="330">
        <f t="shared" si="16"/>
        <v>7126.6999900000001</v>
      </c>
      <c r="AE25" s="330">
        <f t="shared" si="16"/>
        <v>6920.98999</v>
      </c>
      <c r="AF25" s="330">
        <f t="shared" ref="AF25" si="17">+AF26+AF31+AF32</f>
        <v>6920.98999</v>
      </c>
      <c r="AJ25" s="330"/>
      <c r="AK25" s="330"/>
      <c r="AL25" s="330"/>
      <c r="AM25" s="330"/>
      <c r="AN25" s="330"/>
      <c r="AO25" s="330"/>
      <c r="AP25" s="330"/>
      <c r="AQ25" s="330"/>
    </row>
    <row r="26" spans="2:43" x14ac:dyDescent="0.25">
      <c r="B26" s="110" t="s">
        <v>69</v>
      </c>
      <c r="C26" s="110"/>
      <c r="D26" s="110"/>
      <c r="E26" s="110"/>
      <c r="F26" s="110"/>
      <c r="G26" s="110"/>
      <c r="H26" s="110"/>
      <c r="I26" s="110"/>
      <c r="J26" s="110"/>
      <c r="K26" s="110"/>
      <c r="L26" s="364">
        <f>'Operating Data'!L23</f>
        <v>4737.5860000000002</v>
      </c>
      <c r="M26" s="364">
        <f>'Operating Data'!M23</f>
        <v>5174.5860000000002</v>
      </c>
      <c r="N26" s="364">
        <f>'Operating Data'!N23</f>
        <v>5428.9860000000008</v>
      </c>
      <c r="O26" s="364">
        <f>'Operating Data'!O23</f>
        <v>5427.5859999999993</v>
      </c>
      <c r="P26" s="364">
        <f>'Operating Data'!P23</f>
        <v>5443.1859999999997</v>
      </c>
      <c r="Q26" s="364">
        <f>'Operating Data'!Q23</f>
        <v>5555</v>
      </c>
      <c r="R26" s="365">
        <f>'Operating Data'!R23</f>
        <v>5934</v>
      </c>
      <c r="S26" s="365">
        <f>'Operating Data'!S23</f>
        <v>6846</v>
      </c>
      <c r="T26" s="365">
        <f>'Operating Data'!T23</f>
        <v>6766.7069999999994</v>
      </c>
      <c r="U26" s="365">
        <f>'Operating Data'!U23</f>
        <v>6759.1919999999991</v>
      </c>
      <c r="V26" s="365">
        <f>'Operating Data'!V23</f>
        <v>5076.0519999999997</v>
      </c>
      <c r="W26" s="365">
        <f>'Operating Data'!AD23</f>
        <v>5076.0519899999999</v>
      </c>
      <c r="X26" s="365">
        <f t="shared" ref="X26:X37" si="18">AD26</f>
        <v>5076.0519899999999</v>
      </c>
      <c r="Y26" s="365"/>
      <c r="Z26" s="350"/>
      <c r="AA26" s="365">
        <f>'Operating Data'!AA23</f>
        <v>5076.0519899999999</v>
      </c>
      <c r="AB26" s="365">
        <f>'Operating Data'!AB23</f>
        <v>5076.0519899999999</v>
      </c>
      <c r="AC26" s="365">
        <f>'Operating Data'!AC23</f>
        <v>5076.0519899999999</v>
      </c>
      <c r="AD26" s="365">
        <f>'Operating Data'!AD23</f>
        <v>5076.0519899999999</v>
      </c>
      <c r="AE26" s="365">
        <f>'Operating Data'!AE23</f>
        <v>5076.0519899999999</v>
      </c>
      <c r="AF26" s="365">
        <f>'Operating Data'!AF23</f>
        <v>5076.0519899999999</v>
      </c>
      <c r="AG26" s="28"/>
      <c r="AH26" s="28"/>
      <c r="AJ26" s="365"/>
      <c r="AK26" s="365"/>
      <c r="AL26" s="365"/>
      <c r="AM26" s="365"/>
      <c r="AN26" s="365"/>
      <c r="AO26" s="365"/>
      <c r="AP26" s="365"/>
      <c r="AQ26" s="365"/>
    </row>
    <row r="27" spans="2:43" x14ac:dyDescent="0.25">
      <c r="B27" s="156" t="s">
        <v>123</v>
      </c>
      <c r="C27" s="38"/>
      <c r="D27" s="38"/>
      <c r="E27" s="38"/>
      <c r="F27" s="38"/>
      <c r="G27" s="38"/>
      <c r="H27" s="38"/>
      <c r="I27" s="38"/>
      <c r="J27" s="38"/>
      <c r="K27" s="38"/>
      <c r="L27" s="364">
        <f>'Operating Data'!L24</f>
        <v>0</v>
      </c>
      <c r="M27" s="364">
        <f>'Operating Data'!M24</f>
        <v>0</v>
      </c>
      <c r="N27" s="364">
        <f>'Operating Data'!N24</f>
        <v>0</v>
      </c>
      <c r="O27" s="364">
        <f>'Operating Data'!O24</f>
        <v>0</v>
      </c>
      <c r="P27" s="364">
        <f>'Operating Data'!P24</f>
        <v>0</v>
      </c>
      <c r="Q27" s="364">
        <f>'Operating Data'!Q24</f>
        <v>0</v>
      </c>
      <c r="R27" s="365">
        <f>'Operating Data'!R24</f>
        <v>1781</v>
      </c>
      <c r="S27" s="365">
        <f>'Operating Data'!S24</f>
        <v>2806</v>
      </c>
      <c r="T27" s="365">
        <f>'Operating Data'!T24</f>
        <v>2806.44</v>
      </c>
      <c r="U27" s="365">
        <f>'Operating Data'!U24</f>
        <v>2806.44</v>
      </c>
      <c r="V27" s="365">
        <f>'Operating Data'!V24</f>
        <v>2357.5</v>
      </c>
      <c r="W27" s="365">
        <f>'Operating Data'!AD24</f>
        <v>2357.5</v>
      </c>
      <c r="X27" s="365">
        <f t="shared" si="18"/>
        <v>2357.5</v>
      </c>
      <c r="Y27" s="365"/>
      <c r="Z27" s="350"/>
      <c r="AA27" s="365">
        <f>'Operating Data'!AA24</f>
        <v>2357.5</v>
      </c>
      <c r="AB27" s="365">
        <f>'Operating Data'!AB24</f>
        <v>2357.5</v>
      </c>
      <c r="AC27" s="365">
        <f>'Operating Data'!AC24</f>
        <v>2357.5</v>
      </c>
      <c r="AD27" s="365">
        <f>'Operating Data'!AD24</f>
        <v>2357.5</v>
      </c>
      <c r="AE27" s="365">
        <f>'Operating Data'!AE24</f>
        <v>2357.5</v>
      </c>
      <c r="AF27" s="365">
        <f>'Operating Data'!AF24</f>
        <v>2357.5</v>
      </c>
      <c r="AG27" s="28"/>
      <c r="AH27" s="28"/>
      <c r="AJ27" s="365"/>
      <c r="AK27" s="365"/>
      <c r="AL27" s="365"/>
      <c r="AM27" s="365"/>
      <c r="AN27" s="365"/>
      <c r="AO27" s="365"/>
      <c r="AP27" s="365"/>
      <c r="AQ27" s="365"/>
    </row>
    <row r="28" spans="2:43" x14ac:dyDescent="0.25">
      <c r="B28" s="38" t="s">
        <v>121</v>
      </c>
      <c r="C28" s="38"/>
      <c r="D28" s="38"/>
      <c r="E28" s="38"/>
      <c r="F28" s="38"/>
      <c r="G28" s="38"/>
      <c r="H28" s="38"/>
      <c r="I28" s="38"/>
      <c r="J28" s="38"/>
      <c r="K28" s="38"/>
      <c r="L28" s="364">
        <f>'Operating Data'!L25</f>
        <v>1860</v>
      </c>
      <c r="M28" s="364">
        <f>'Operating Data'!M25</f>
        <v>1860</v>
      </c>
      <c r="N28" s="364">
        <f>'Operating Data'!N25</f>
        <v>1860</v>
      </c>
      <c r="O28" s="364">
        <f>'Operating Data'!O25</f>
        <v>1860.4</v>
      </c>
      <c r="P28" s="364">
        <f>'Operating Data'!P25</f>
        <v>1056.4000000000001</v>
      </c>
      <c r="Q28" s="364">
        <f>'Operating Data'!Q25</f>
        <v>1056</v>
      </c>
      <c r="R28" s="365">
        <f>'Operating Data'!R25</f>
        <v>2479</v>
      </c>
      <c r="S28" s="365">
        <f>'Operating Data'!S25</f>
        <v>2395</v>
      </c>
      <c r="T28" s="365">
        <f>'Operating Data'!T25</f>
        <v>2407.9</v>
      </c>
      <c r="U28" s="365">
        <f>'Operating Data'!U25</f>
        <v>2407.9</v>
      </c>
      <c r="V28" s="365">
        <f>'Operating Data'!V25</f>
        <v>1173.6999999999998</v>
      </c>
      <c r="W28" s="365">
        <f>'Operating Data'!AD25</f>
        <v>1173.7</v>
      </c>
      <c r="X28" s="365">
        <f t="shared" si="18"/>
        <v>1173.7</v>
      </c>
      <c r="Y28" s="365"/>
      <c r="Z28" s="350"/>
      <c r="AA28" s="365">
        <f>'Operating Data'!AA25</f>
        <v>1173.6999999999998</v>
      </c>
      <c r="AB28" s="365">
        <f>'Operating Data'!AB25</f>
        <v>1173.7</v>
      </c>
      <c r="AC28" s="365">
        <f>'Operating Data'!AC25</f>
        <v>1173.6999999999998</v>
      </c>
      <c r="AD28" s="365">
        <f>'Operating Data'!AD25</f>
        <v>1173.7</v>
      </c>
      <c r="AE28" s="365">
        <f>'Operating Data'!AE25</f>
        <v>1173.6999999999998</v>
      </c>
      <c r="AF28" s="365">
        <f>'Operating Data'!AF25</f>
        <v>1173.7000000000003</v>
      </c>
      <c r="AG28" s="28"/>
      <c r="AH28" s="28"/>
      <c r="AJ28" s="365"/>
      <c r="AK28" s="365"/>
      <c r="AL28" s="365"/>
      <c r="AM28" s="365"/>
      <c r="AN28" s="365"/>
      <c r="AO28" s="365"/>
      <c r="AP28" s="365"/>
      <c r="AQ28" s="365"/>
    </row>
    <row r="29" spans="2:43" x14ac:dyDescent="0.25">
      <c r="B29" s="38" t="s">
        <v>122</v>
      </c>
      <c r="C29" s="156"/>
      <c r="D29" s="156"/>
      <c r="E29" s="156"/>
      <c r="F29" s="156"/>
      <c r="G29" s="156"/>
      <c r="H29" s="156"/>
      <c r="I29" s="156"/>
      <c r="J29" s="156"/>
      <c r="K29" s="156"/>
      <c r="L29" s="364">
        <f>'Operating Data'!L26</f>
        <v>2234</v>
      </c>
      <c r="M29" s="364">
        <f>'Operating Data'!M26</f>
        <v>2234</v>
      </c>
      <c r="N29" s="364">
        <f>'Operating Data'!N26</f>
        <v>2234</v>
      </c>
      <c r="O29" s="364">
        <f>'Operating Data'!O26</f>
        <v>2234</v>
      </c>
      <c r="P29" s="364">
        <f>'Operating Data'!P26</f>
        <v>2234</v>
      </c>
      <c r="Q29" s="364">
        <f>'Operating Data'!Q26</f>
        <v>2234</v>
      </c>
      <c r="R29" s="365">
        <f>'Operating Data'!R26</f>
        <v>3296</v>
      </c>
      <c r="S29" s="365">
        <f>'Operating Data'!S26</f>
        <v>4303</v>
      </c>
      <c r="T29" s="365">
        <f>'Operating Data'!T26</f>
        <v>4294.2559999999994</v>
      </c>
      <c r="U29" s="365">
        <f>'Operating Data'!U26</f>
        <v>4294.2559999999994</v>
      </c>
      <c r="V29" s="365">
        <f>'Operating Data'!V26</f>
        <v>3845.3159999999998</v>
      </c>
      <c r="W29" s="365">
        <f>'Operating Data'!AD26</f>
        <v>3845.3159900000001</v>
      </c>
      <c r="X29" s="365">
        <f t="shared" si="18"/>
        <v>3845.3159900000001</v>
      </c>
      <c r="Y29" s="365"/>
      <c r="Z29" s="350"/>
      <c r="AA29" s="365">
        <f>'Operating Data'!AA26</f>
        <v>3845.3159900000001</v>
      </c>
      <c r="AB29" s="365">
        <f>'Operating Data'!AB26</f>
        <v>3845.3159900000001</v>
      </c>
      <c r="AC29" s="365">
        <f>'Operating Data'!AC26</f>
        <v>3845.3159900000001</v>
      </c>
      <c r="AD29" s="365">
        <f>'Operating Data'!AD26</f>
        <v>3845.3159900000001</v>
      </c>
      <c r="AE29" s="365">
        <f>'Operating Data'!AE26</f>
        <v>3845.3159900000001</v>
      </c>
      <c r="AF29" s="365">
        <f>'Operating Data'!AF26</f>
        <v>3845.3159900000001</v>
      </c>
      <c r="AG29" s="28"/>
      <c r="AH29" s="28"/>
      <c r="AJ29" s="365"/>
      <c r="AK29" s="365"/>
      <c r="AL29" s="365"/>
      <c r="AM29" s="365"/>
      <c r="AN29" s="365"/>
      <c r="AO29" s="365"/>
      <c r="AP29" s="365"/>
      <c r="AQ29" s="365"/>
    </row>
    <row r="30" spans="2:43" x14ac:dyDescent="0.25">
      <c r="B30" s="38" t="s">
        <v>124</v>
      </c>
      <c r="C30" s="38"/>
      <c r="D30" s="38"/>
      <c r="E30" s="38"/>
      <c r="F30" s="38"/>
      <c r="G30" s="38"/>
      <c r="H30" s="38"/>
      <c r="I30" s="38"/>
      <c r="J30" s="38"/>
      <c r="K30" s="38"/>
      <c r="L30" s="364">
        <f>'Operating Data'!L27</f>
        <v>159.68899999999999</v>
      </c>
      <c r="M30" s="364">
        <f>'Operating Data'!M27</f>
        <v>159.68899999999999</v>
      </c>
      <c r="N30" s="364">
        <f>'Operating Data'!N27</f>
        <v>156.68899999999999</v>
      </c>
      <c r="O30" s="364">
        <f>'Operating Data'!O27</f>
        <v>156.68899999999999</v>
      </c>
      <c r="P30" s="364">
        <f>'Operating Data'!P27</f>
        <v>156.68899999999999</v>
      </c>
      <c r="Q30" s="364">
        <f>'Operating Data'!Q27</f>
        <v>164</v>
      </c>
      <c r="R30" s="365">
        <f>'Operating Data'!R27</f>
        <v>159</v>
      </c>
      <c r="S30" s="365">
        <f>'Operating Data'!S27</f>
        <v>148</v>
      </c>
      <c r="T30" s="365">
        <f>'Operating Data'!T27</f>
        <v>64.550999999999988</v>
      </c>
      <c r="U30" s="365">
        <f>'Operating Data'!U27</f>
        <v>57.035999999999994</v>
      </c>
      <c r="V30" s="365">
        <f>'Operating Data'!V27</f>
        <v>57.036000000000001</v>
      </c>
      <c r="W30" s="365">
        <f>'Operating Data'!AD27</f>
        <v>57.036000000000008</v>
      </c>
      <c r="X30" s="365">
        <f t="shared" si="18"/>
        <v>57.036000000000008</v>
      </c>
      <c r="Y30" s="365"/>
      <c r="Z30" s="350"/>
      <c r="AA30" s="365">
        <f>'Operating Data'!AA27</f>
        <v>57.035999999999994</v>
      </c>
      <c r="AB30" s="365">
        <f>'Operating Data'!AB27</f>
        <v>57.036000000000001</v>
      </c>
      <c r="AC30" s="365">
        <f>'Operating Data'!AC27</f>
        <v>57.036000000000001</v>
      </c>
      <c r="AD30" s="365">
        <f>'Operating Data'!AD27</f>
        <v>57.036000000000008</v>
      </c>
      <c r="AE30" s="365">
        <f>'Operating Data'!AE27</f>
        <v>57.036000000000001</v>
      </c>
      <c r="AF30" s="365">
        <f>'Operating Data'!AF27</f>
        <v>57.036000000000008</v>
      </c>
      <c r="AG30" s="28"/>
      <c r="AH30" s="28"/>
      <c r="AJ30" s="365"/>
      <c r="AK30" s="365"/>
      <c r="AL30" s="365"/>
      <c r="AM30" s="365"/>
      <c r="AN30" s="365"/>
      <c r="AO30" s="365"/>
      <c r="AP30" s="365"/>
      <c r="AQ30" s="365"/>
    </row>
    <row r="31" spans="2:43" x14ac:dyDescent="0.25">
      <c r="B31" s="110" t="s">
        <v>68</v>
      </c>
      <c r="C31" s="110"/>
      <c r="D31" s="110"/>
      <c r="E31" s="110"/>
      <c r="F31" s="110"/>
      <c r="G31" s="110"/>
      <c r="H31" s="110"/>
      <c r="I31" s="110"/>
      <c r="J31" s="110"/>
      <c r="K31" s="110"/>
      <c r="L31" s="364" t="e">
        <f>#REF!</f>
        <v>#REF!</v>
      </c>
      <c r="M31" s="364" t="e">
        <f>#REF!</f>
        <v>#REF!</v>
      </c>
      <c r="N31" s="364" t="e">
        <f>#REF!</f>
        <v>#REF!</v>
      </c>
      <c r="O31" s="364" t="e">
        <f>#REF!</f>
        <v>#REF!</v>
      </c>
      <c r="P31" s="364" t="e">
        <f>#REF!</f>
        <v>#REF!</v>
      </c>
      <c r="Q31" s="364" t="e">
        <f>#REF!</f>
        <v>#REF!</v>
      </c>
      <c r="R31" s="365" t="e">
        <f>#REF!</f>
        <v>#REF!</v>
      </c>
      <c r="S31" s="365" t="e">
        <f>#REF!</f>
        <v>#REF!</v>
      </c>
      <c r="T31" s="365">
        <f>'Operating Data'!T28</f>
        <v>426.39800000000002</v>
      </c>
      <c r="U31" s="365">
        <f>'Operating Data'!U28</f>
        <v>426.39800000000002</v>
      </c>
      <c r="V31" s="365">
        <f>'Operating Data'!V28</f>
        <v>451.39800000000008</v>
      </c>
      <c r="W31" s="365">
        <f>'Operating Data'!AD28</f>
        <v>451.39800000000002</v>
      </c>
      <c r="X31" s="365">
        <f t="shared" si="18"/>
        <v>451.39800000000002</v>
      </c>
      <c r="Y31" s="365"/>
      <c r="Z31" s="350"/>
      <c r="AA31" s="365">
        <f>'Operating Data'!AA28</f>
        <v>451.39800000000008</v>
      </c>
      <c r="AB31" s="365">
        <f>'Operating Data'!AB28</f>
        <v>451.39800000000002</v>
      </c>
      <c r="AC31" s="365">
        <f>'Operating Data'!AC28</f>
        <v>451.39800000000002</v>
      </c>
      <c r="AD31" s="365">
        <f>'Operating Data'!AD28</f>
        <v>451.39800000000002</v>
      </c>
      <c r="AE31" s="365">
        <f>'Operating Data'!AE28</f>
        <v>443.68799999999999</v>
      </c>
      <c r="AF31" s="365">
        <f>'Operating Data'!AF28</f>
        <v>443.68800000000005</v>
      </c>
      <c r="AG31" s="28"/>
      <c r="AH31" s="28"/>
      <c r="AJ31" s="365"/>
      <c r="AK31" s="365"/>
      <c r="AL31" s="365"/>
      <c r="AM31" s="365"/>
      <c r="AN31" s="365"/>
      <c r="AO31" s="365"/>
      <c r="AP31" s="365"/>
      <c r="AQ31" s="365"/>
    </row>
    <row r="32" spans="2:43" x14ac:dyDescent="0.25">
      <c r="B32" s="110" t="s">
        <v>57</v>
      </c>
      <c r="C32" s="126"/>
      <c r="D32" s="126"/>
      <c r="E32" s="126"/>
      <c r="F32" s="126"/>
      <c r="G32" s="126"/>
      <c r="H32" s="126"/>
      <c r="I32" s="126"/>
      <c r="J32" s="126"/>
      <c r="K32" s="126"/>
      <c r="L32" s="361">
        <f t="shared" ref="L32:W32" si="19">SUM(L33:L35)</f>
        <v>1734.8910000000001</v>
      </c>
      <c r="M32" s="361">
        <f t="shared" si="19"/>
        <v>1790.1410000000001</v>
      </c>
      <c r="N32" s="361">
        <f t="shared" si="19"/>
        <v>1794.0459999999998</v>
      </c>
      <c r="O32" s="361">
        <f t="shared" si="19"/>
        <v>1796.8820000000001</v>
      </c>
      <c r="P32" s="361">
        <f t="shared" si="19"/>
        <v>1796.8820000000001</v>
      </c>
      <c r="Q32" s="361">
        <f t="shared" si="19"/>
        <v>1798</v>
      </c>
      <c r="R32" s="361">
        <f t="shared" si="19"/>
        <v>1746</v>
      </c>
      <c r="S32" s="361">
        <f t="shared" si="19"/>
        <v>1747</v>
      </c>
      <c r="T32" s="366">
        <f t="shared" si="19"/>
        <v>1599.25</v>
      </c>
      <c r="U32" s="366">
        <f t="shared" si="19"/>
        <v>1599.25</v>
      </c>
      <c r="V32" s="366">
        <f t="shared" si="19"/>
        <v>1599</v>
      </c>
      <c r="W32" s="366">
        <f t="shared" si="19"/>
        <v>1599.25</v>
      </c>
      <c r="X32" s="366">
        <f t="shared" si="18"/>
        <v>1599.25</v>
      </c>
      <c r="Y32" s="366"/>
      <c r="Z32" s="511"/>
      <c r="AA32" s="366">
        <f t="shared" ref="AA32:AE32" si="20">SUM(AA33:AA35)</f>
        <v>1599.25</v>
      </c>
      <c r="AB32" s="366">
        <f t="shared" si="20"/>
        <v>1599.25</v>
      </c>
      <c r="AC32" s="366">
        <f t="shared" si="20"/>
        <v>1599.25</v>
      </c>
      <c r="AD32" s="366">
        <f t="shared" si="20"/>
        <v>1599.25</v>
      </c>
      <c r="AE32" s="366">
        <f t="shared" si="20"/>
        <v>1401.25</v>
      </c>
      <c r="AF32" s="366">
        <f>SUM(AF33:AF35)</f>
        <v>1401.25</v>
      </c>
      <c r="AG32" s="6"/>
      <c r="AH32" s="6"/>
      <c r="AI32" s="264"/>
      <c r="AJ32" s="361"/>
      <c r="AK32" s="361"/>
      <c r="AL32" s="361"/>
      <c r="AM32" s="361"/>
      <c r="AN32" s="361"/>
      <c r="AO32" s="361"/>
      <c r="AP32" s="361"/>
      <c r="AQ32" s="361"/>
    </row>
    <row r="33" spans="2:43" x14ac:dyDescent="0.25">
      <c r="B33" s="38" t="s">
        <v>127</v>
      </c>
      <c r="C33" s="110"/>
      <c r="D33" s="110"/>
      <c r="E33" s="110"/>
      <c r="F33" s="110"/>
      <c r="G33" s="110"/>
      <c r="H33" s="110"/>
      <c r="I33" s="110"/>
      <c r="J33" s="110"/>
      <c r="K33" s="110"/>
      <c r="L33" s="366">
        <v>902.5</v>
      </c>
      <c r="M33" s="366">
        <v>902.5</v>
      </c>
      <c r="N33" s="366">
        <v>902.5</v>
      </c>
      <c r="O33" s="366">
        <v>902.5</v>
      </c>
      <c r="P33" s="366">
        <v>902.5</v>
      </c>
      <c r="Q33" s="366">
        <v>903</v>
      </c>
      <c r="R33" s="366">
        <v>903</v>
      </c>
      <c r="S33" s="366">
        <v>903</v>
      </c>
      <c r="T33" s="366">
        <v>902.5</v>
      </c>
      <c r="U33" s="366">
        <v>902.5</v>
      </c>
      <c r="V33" s="366">
        <v>902</v>
      </c>
      <c r="W33" s="366">
        <v>902.5</v>
      </c>
      <c r="X33" s="366">
        <f t="shared" si="18"/>
        <v>902.5</v>
      </c>
      <c r="Y33" s="366"/>
      <c r="Z33" s="350"/>
      <c r="AA33" s="366">
        <v>902.5</v>
      </c>
      <c r="AB33" s="366">
        <v>902.5</v>
      </c>
      <c r="AC33" s="366">
        <v>902.5</v>
      </c>
      <c r="AD33" s="366">
        <v>902.5</v>
      </c>
      <c r="AE33" s="325">
        <v>902.5</v>
      </c>
      <c r="AF33" s="325">
        <v>902.5</v>
      </c>
      <c r="AJ33" s="366"/>
      <c r="AK33" s="366"/>
      <c r="AL33" s="366"/>
      <c r="AM33" s="366"/>
      <c r="AN33" s="366"/>
      <c r="AO33" s="366"/>
      <c r="AP33" s="366"/>
      <c r="AQ33" s="366"/>
    </row>
    <row r="34" spans="2:43" x14ac:dyDescent="0.25">
      <c r="B34" s="38" t="s">
        <v>128</v>
      </c>
      <c r="C34" s="110"/>
      <c r="D34" s="110"/>
      <c r="E34" s="110"/>
      <c r="F34" s="110"/>
      <c r="G34" s="110"/>
      <c r="H34" s="110"/>
      <c r="I34" s="110"/>
      <c r="J34" s="110"/>
      <c r="K34" s="110"/>
      <c r="L34" s="366">
        <v>452</v>
      </c>
      <c r="M34" s="366">
        <v>498.75</v>
      </c>
      <c r="N34" s="366">
        <v>498.75</v>
      </c>
      <c r="O34" s="366">
        <v>498.75</v>
      </c>
      <c r="P34" s="366">
        <v>498.75</v>
      </c>
      <c r="Q34" s="325">
        <v>499</v>
      </c>
      <c r="R34" s="325">
        <v>499</v>
      </c>
      <c r="S34" s="325">
        <v>499</v>
      </c>
      <c r="T34" s="325">
        <v>498.75</v>
      </c>
      <c r="U34" s="325">
        <v>498.75</v>
      </c>
      <c r="V34" s="366">
        <v>499</v>
      </c>
      <c r="W34" s="366" vm="6">
        <v>498.75</v>
      </c>
      <c r="X34" s="366" vm="134">
        <f t="shared" si="18"/>
        <v>498.75</v>
      </c>
      <c r="Y34" s="366"/>
      <c r="Z34" s="350"/>
      <c r="AA34" s="366" vm="17">
        <v>498.75</v>
      </c>
      <c r="AB34" s="366" vm="4">
        <v>498.75</v>
      </c>
      <c r="AC34" s="366" vm="68">
        <v>498.75</v>
      </c>
      <c r="AD34" s="366" vm="134">
        <v>498.75</v>
      </c>
      <c r="AE34" s="325" vm="166">
        <v>498.75</v>
      </c>
      <c r="AF34" s="325" vm="144">
        <v>498.75</v>
      </c>
      <c r="AJ34" s="366"/>
      <c r="AK34" s="366"/>
      <c r="AL34" s="366"/>
      <c r="AM34" s="366"/>
      <c r="AN34" s="366"/>
      <c r="AO34" s="366"/>
      <c r="AP34" s="366"/>
      <c r="AQ34" s="366"/>
    </row>
    <row r="35" spans="2:43" x14ac:dyDescent="0.25">
      <c r="B35" s="38" t="s">
        <v>129</v>
      </c>
      <c r="C35" s="110"/>
      <c r="D35" s="110"/>
      <c r="E35" s="110"/>
      <c r="F35" s="110"/>
      <c r="G35" s="110"/>
      <c r="H35" s="110"/>
      <c r="I35" s="110"/>
      <c r="J35" s="110"/>
      <c r="K35" s="110"/>
      <c r="L35" s="366">
        <v>380.39100000000002</v>
      </c>
      <c r="M35" s="366">
        <v>388.89100000000002</v>
      </c>
      <c r="N35" s="366">
        <v>392.79599999999994</v>
      </c>
      <c r="O35" s="366">
        <v>395.63199999999995</v>
      </c>
      <c r="P35" s="366">
        <v>395.63199999999995</v>
      </c>
      <c r="Q35" s="325">
        <v>396</v>
      </c>
      <c r="R35" s="325">
        <v>344</v>
      </c>
      <c r="S35" s="325">
        <v>345</v>
      </c>
      <c r="T35" s="325">
        <v>198</v>
      </c>
      <c r="U35" s="325">
        <v>198</v>
      </c>
      <c r="V35" s="366">
        <v>198</v>
      </c>
      <c r="W35" s="366" vm="7">
        <v>198</v>
      </c>
      <c r="X35" s="366" vm="7">
        <f t="shared" si="18"/>
        <v>198</v>
      </c>
      <c r="Y35" s="366"/>
      <c r="Z35" s="350"/>
      <c r="AA35" s="366" vm="18">
        <v>198</v>
      </c>
      <c r="AB35" s="366" vm="5">
        <v>198</v>
      </c>
      <c r="AC35" s="366" vm="69">
        <v>198</v>
      </c>
      <c r="AD35" s="366" vm="7">
        <v>198</v>
      </c>
      <c r="AE35" s="325" t="s" vm="165">
        <v>476</v>
      </c>
      <c r="AF35" s="325" t="s" vm="145">
        <v>476</v>
      </c>
      <c r="AJ35" s="366"/>
      <c r="AK35" s="366"/>
      <c r="AL35" s="366"/>
      <c r="AM35" s="366"/>
      <c r="AN35" s="366"/>
      <c r="AO35" s="366"/>
      <c r="AP35" s="366"/>
      <c r="AQ35" s="366"/>
    </row>
    <row r="36" spans="2:43" x14ac:dyDescent="0.25">
      <c r="B36" s="110"/>
      <c r="C36" s="110"/>
      <c r="D36" s="110"/>
      <c r="E36" s="110"/>
      <c r="F36" s="110"/>
      <c r="G36" s="110"/>
      <c r="H36" s="110"/>
      <c r="I36" s="110"/>
      <c r="J36" s="110"/>
      <c r="K36" s="110"/>
      <c r="L36" s="365"/>
      <c r="M36" s="365"/>
      <c r="N36" s="365"/>
      <c r="O36" s="365"/>
      <c r="P36" s="365"/>
      <c r="Q36" s="365"/>
      <c r="R36" s="365"/>
      <c r="S36" s="365"/>
      <c r="T36" s="365"/>
      <c r="U36" s="365"/>
      <c r="V36" s="365"/>
      <c r="W36" s="365"/>
      <c r="X36" s="361">
        <f t="shared" si="18"/>
        <v>0</v>
      </c>
      <c r="Y36" s="361"/>
      <c r="Z36" s="350"/>
      <c r="AA36" s="365"/>
      <c r="AB36" s="365"/>
      <c r="AC36" s="365"/>
      <c r="AD36" s="365"/>
      <c r="AE36" s="365"/>
      <c r="AF36" s="365"/>
      <c r="AG36" s="28"/>
      <c r="AH36" s="28"/>
      <c r="AJ36" s="365"/>
      <c r="AK36" s="365"/>
      <c r="AL36" s="365"/>
      <c r="AM36" s="365"/>
      <c r="AN36" s="365"/>
      <c r="AO36" s="365"/>
      <c r="AP36" s="365"/>
      <c r="AQ36" s="365"/>
    </row>
    <row r="37" spans="2:43" x14ac:dyDescent="0.25">
      <c r="B37" s="126" t="s">
        <v>114</v>
      </c>
      <c r="C37" s="126"/>
      <c r="D37" s="126"/>
      <c r="E37" s="126"/>
      <c r="F37" s="126"/>
      <c r="G37" s="126"/>
      <c r="H37" s="126"/>
      <c r="I37" s="126"/>
      <c r="J37" s="126"/>
      <c r="K37" s="126"/>
      <c r="L37" s="361" t="e">
        <f t="shared" ref="L37:W37" si="21">L38</f>
        <v>#REF!</v>
      </c>
      <c r="M37" s="361" t="e">
        <f t="shared" si="21"/>
        <v>#REF!</v>
      </c>
      <c r="N37" s="361" t="e">
        <f t="shared" si="21"/>
        <v>#REF!</v>
      </c>
      <c r="O37" s="361" t="e">
        <f t="shared" si="21"/>
        <v>#REF!</v>
      </c>
      <c r="P37" s="361" t="e">
        <f t="shared" si="21"/>
        <v>#REF!</v>
      </c>
      <c r="Q37" s="361" t="e">
        <f t="shared" si="21"/>
        <v>#REF!</v>
      </c>
      <c r="R37" s="361" t="e">
        <f t="shared" si="21"/>
        <v>#REF!</v>
      </c>
      <c r="S37" s="361" t="e">
        <f t="shared" si="21"/>
        <v>#REF!</v>
      </c>
      <c r="T37" s="361">
        <f t="shared" si="21"/>
        <v>539.30833332999998</v>
      </c>
      <c r="U37" s="361">
        <f t="shared" si="21"/>
        <v>551.255</v>
      </c>
      <c r="V37" s="361">
        <f t="shared" si="21"/>
        <v>551</v>
      </c>
      <c r="W37" s="361">
        <f t="shared" si="21"/>
        <v>551.259906</v>
      </c>
      <c r="X37" s="361">
        <f t="shared" si="18"/>
        <v>551.259906</v>
      </c>
      <c r="Y37" s="361"/>
      <c r="Z37" s="350"/>
      <c r="AA37" s="361">
        <f t="shared" ref="AA37:AE37" si="22">AA38</f>
        <v>551.259906</v>
      </c>
      <c r="AB37" s="361">
        <f t="shared" si="22"/>
        <v>551.259906</v>
      </c>
      <c r="AC37" s="361">
        <f t="shared" si="22"/>
        <v>551.259906</v>
      </c>
      <c r="AD37" s="361">
        <f t="shared" si="22"/>
        <v>551.259906</v>
      </c>
      <c r="AE37" s="361">
        <f t="shared" si="22"/>
        <v>551.259906</v>
      </c>
      <c r="AF37" s="361">
        <f>AF38</f>
        <v>551.259906</v>
      </c>
      <c r="AJ37" s="318"/>
      <c r="AK37" s="318"/>
      <c r="AL37" s="318"/>
      <c r="AM37" s="318"/>
      <c r="AN37" s="318"/>
      <c r="AO37" s="318"/>
      <c r="AP37" s="318"/>
      <c r="AQ37" s="318"/>
    </row>
    <row r="38" spans="2:43" x14ac:dyDescent="0.25">
      <c r="B38" s="110" t="s">
        <v>57</v>
      </c>
      <c r="C38" s="110"/>
      <c r="D38" s="110"/>
      <c r="E38" s="110"/>
      <c r="F38" s="110"/>
      <c r="G38" s="110"/>
      <c r="H38" s="110"/>
      <c r="I38" s="110"/>
      <c r="J38" s="110"/>
      <c r="K38" s="110"/>
      <c r="L38" s="325" t="e">
        <f>#REF!</f>
        <v>#REF!</v>
      </c>
      <c r="M38" s="325" t="e">
        <f>#REF!</f>
        <v>#REF!</v>
      </c>
      <c r="N38" s="325" t="e">
        <f>#REF!</f>
        <v>#REF!</v>
      </c>
      <c r="O38" s="325" t="e">
        <f>#REF!</f>
        <v>#REF!</v>
      </c>
      <c r="P38" s="325" t="e">
        <f>#REF!</f>
        <v>#REF!</v>
      </c>
      <c r="Q38" s="325" t="e">
        <f>#REF!</f>
        <v>#REF!</v>
      </c>
      <c r="R38" s="366" t="e">
        <f>#REF!</f>
        <v>#REF!</v>
      </c>
      <c r="S38" s="366" t="e">
        <f>#REF!</f>
        <v>#REF!</v>
      </c>
      <c r="T38" s="366">
        <f>+SUM(T39:T41)</f>
        <v>539.30833332999998</v>
      </c>
      <c r="U38" s="366">
        <f t="shared" ref="U38:X38" si="23">+SUM(U39:U41)</f>
        <v>551.255</v>
      </c>
      <c r="V38" s="366">
        <f t="shared" si="23"/>
        <v>551</v>
      </c>
      <c r="W38" s="366">
        <f t="shared" si="23"/>
        <v>551.259906</v>
      </c>
      <c r="X38" s="366">
        <f t="shared" si="23"/>
        <v>551.259906</v>
      </c>
      <c r="Y38" s="361"/>
      <c r="Z38" s="350"/>
      <c r="AA38" s="366">
        <f t="shared" ref="AA38:AD38" si="24">+SUM(AA39:AA41)</f>
        <v>551.259906</v>
      </c>
      <c r="AB38" s="366">
        <f t="shared" si="24"/>
        <v>551.259906</v>
      </c>
      <c r="AC38" s="366">
        <f t="shared" si="24"/>
        <v>551.259906</v>
      </c>
      <c r="AD38" s="366">
        <f t="shared" si="24"/>
        <v>551.259906</v>
      </c>
      <c r="AE38" s="366">
        <f>+SUM(AE39:AE41)</f>
        <v>551.259906</v>
      </c>
      <c r="AF38" s="366">
        <f>+SUM(AF39:AF41)</f>
        <v>551.259906</v>
      </c>
      <c r="AJ38" s="327"/>
      <c r="AK38" s="327"/>
      <c r="AL38" s="327"/>
      <c r="AM38" s="327"/>
      <c r="AN38" s="327"/>
      <c r="AO38" s="327"/>
      <c r="AP38" s="327"/>
      <c r="AQ38" s="327"/>
    </row>
    <row r="39" spans="2:43" x14ac:dyDescent="0.25">
      <c r="B39" s="113" t="s">
        <v>130</v>
      </c>
      <c r="C39" s="110"/>
      <c r="D39" s="110"/>
      <c r="E39" s="110"/>
      <c r="F39" s="110"/>
      <c r="G39" s="110"/>
      <c r="H39" s="110"/>
      <c r="I39" s="110"/>
      <c r="J39" s="110"/>
      <c r="K39" s="110"/>
      <c r="L39" s="325">
        <v>0</v>
      </c>
      <c r="M39" s="325">
        <v>0</v>
      </c>
      <c r="N39" s="325">
        <v>0</v>
      </c>
      <c r="O39" s="325">
        <v>0</v>
      </c>
      <c r="P39" s="325">
        <v>0</v>
      </c>
      <c r="Q39" s="325">
        <v>0</v>
      </c>
      <c r="R39" s="366">
        <v>0</v>
      </c>
      <c r="S39" s="366">
        <v>0</v>
      </c>
      <c r="T39" s="366">
        <v>233.33333332999999</v>
      </c>
      <c r="U39" s="366">
        <v>245.28</v>
      </c>
      <c r="V39" s="366">
        <v>245</v>
      </c>
      <c r="W39" s="366" vm="8">
        <v>245.28490600000001</v>
      </c>
      <c r="X39" s="366" vm="8">
        <f t="shared" ref="X39:X45" si="25">AD39</f>
        <v>245.28490600000001</v>
      </c>
      <c r="Y39" s="366"/>
      <c r="Z39" s="350"/>
      <c r="AA39" s="366" vm="19">
        <v>245.28490600000001</v>
      </c>
      <c r="AB39" s="366" vm="2">
        <v>245.28490600000001</v>
      </c>
      <c r="AC39" s="366" vm="70">
        <v>245.28490600000001</v>
      </c>
      <c r="AD39" s="366" vm="8">
        <v>245.28490600000001</v>
      </c>
      <c r="AE39" s="325" vm="164">
        <v>245.28490600000001</v>
      </c>
      <c r="AF39" s="325" vm="146">
        <v>245.28490600000001</v>
      </c>
      <c r="AJ39" s="366"/>
      <c r="AK39" s="366"/>
      <c r="AL39" s="366"/>
      <c r="AM39" s="366"/>
      <c r="AN39" s="366"/>
      <c r="AO39" s="366"/>
      <c r="AP39" s="366"/>
      <c r="AQ39" s="366"/>
    </row>
    <row r="40" spans="2:43" x14ac:dyDescent="0.25">
      <c r="B40" s="113" t="s">
        <v>131</v>
      </c>
      <c r="C40" s="110"/>
      <c r="D40" s="110"/>
      <c r="E40" s="110"/>
      <c r="F40" s="110"/>
      <c r="G40" s="110"/>
      <c r="H40" s="110"/>
      <c r="I40" s="110"/>
      <c r="J40" s="110"/>
      <c r="K40" s="110"/>
      <c r="L40" s="325">
        <v>0</v>
      </c>
      <c r="M40" s="325">
        <v>0</v>
      </c>
      <c r="N40" s="325">
        <v>0</v>
      </c>
      <c r="O40" s="325">
        <v>0</v>
      </c>
      <c r="P40" s="325">
        <v>0</v>
      </c>
      <c r="Q40" s="325">
        <v>0</v>
      </c>
      <c r="R40" s="325">
        <v>0</v>
      </c>
      <c r="S40" s="325">
        <v>0</v>
      </c>
      <c r="T40" s="325">
        <v>109.5</v>
      </c>
      <c r="U40" s="325">
        <v>109.5</v>
      </c>
      <c r="V40" s="325">
        <v>110</v>
      </c>
      <c r="W40" s="325" vm="9">
        <v>109.5</v>
      </c>
      <c r="X40" s="325" vm="9">
        <f t="shared" si="25"/>
        <v>109.5</v>
      </c>
      <c r="Y40" s="325"/>
      <c r="Z40" s="350"/>
      <c r="AA40" s="325" vm="20">
        <v>109.5</v>
      </c>
      <c r="AB40" s="325" vm="3">
        <v>109.5</v>
      </c>
      <c r="AC40" s="325" vm="71">
        <v>109.5</v>
      </c>
      <c r="AD40" s="325" vm="9">
        <v>109.5</v>
      </c>
      <c r="AE40" s="325" vm="135">
        <v>109.5</v>
      </c>
      <c r="AF40" s="325" vm="147">
        <v>109.5</v>
      </c>
      <c r="AJ40" s="325"/>
      <c r="AK40" s="325"/>
      <c r="AL40" s="325"/>
      <c r="AM40" s="325"/>
      <c r="AN40" s="325"/>
      <c r="AO40" s="325"/>
      <c r="AP40" s="325"/>
      <c r="AQ40" s="325"/>
    </row>
    <row r="41" spans="2:43" x14ac:dyDescent="0.25">
      <c r="B41" s="113" t="s">
        <v>132</v>
      </c>
      <c r="C41" s="110"/>
      <c r="D41" s="110"/>
      <c r="E41" s="110"/>
      <c r="F41" s="110"/>
      <c r="G41" s="110"/>
      <c r="H41" s="110"/>
      <c r="I41" s="110"/>
      <c r="J41" s="110"/>
      <c r="K41" s="110"/>
      <c r="L41" s="325">
        <v>0</v>
      </c>
      <c r="M41" s="325">
        <v>0</v>
      </c>
      <c r="N41" s="325">
        <v>0</v>
      </c>
      <c r="O41" s="325">
        <v>0</v>
      </c>
      <c r="P41" s="325">
        <v>0</v>
      </c>
      <c r="Q41" s="325">
        <v>0</v>
      </c>
      <c r="R41" s="325">
        <v>0</v>
      </c>
      <c r="S41" s="325">
        <v>0</v>
      </c>
      <c r="T41" s="325">
        <v>196.47499999999999</v>
      </c>
      <c r="U41" s="325">
        <v>196.47499999999999</v>
      </c>
      <c r="V41" s="325">
        <v>196</v>
      </c>
      <c r="W41" s="325" vm="10">
        <v>196.47499999999999</v>
      </c>
      <c r="X41" s="325" vm="10">
        <f t="shared" si="25"/>
        <v>196.47499999999999</v>
      </c>
      <c r="Y41" s="325"/>
      <c r="Z41" s="350"/>
      <c r="AA41" s="325" vm="21">
        <v>196.47499999999999</v>
      </c>
      <c r="AB41" s="325" vm="1">
        <v>196.47499999999999</v>
      </c>
      <c r="AC41" s="325" vm="72">
        <v>196.47499999999999</v>
      </c>
      <c r="AD41" s="325" vm="10">
        <v>196.47499999999999</v>
      </c>
      <c r="AE41" s="325" vm="136">
        <v>196.47499999999999</v>
      </c>
      <c r="AF41" s="325" vm="148">
        <v>196.47499999999999</v>
      </c>
      <c r="AJ41" s="325"/>
      <c r="AK41" s="325"/>
      <c r="AL41" s="325"/>
      <c r="AM41" s="325"/>
      <c r="AN41" s="325"/>
      <c r="AO41" s="325"/>
      <c r="AP41" s="325"/>
      <c r="AQ41" s="325"/>
    </row>
    <row r="42" spans="2:43" x14ac:dyDescent="0.25">
      <c r="B42" s="110"/>
      <c r="C42" s="110"/>
      <c r="D42" s="110"/>
      <c r="E42" s="110"/>
      <c r="F42" s="110"/>
      <c r="G42" s="110"/>
      <c r="H42" s="110"/>
      <c r="I42" s="110"/>
      <c r="J42" s="110"/>
      <c r="K42" s="110"/>
      <c r="L42" s="325"/>
      <c r="M42" s="325"/>
      <c r="N42" s="325"/>
      <c r="O42" s="325"/>
      <c r="P42" s="325"/>
      <c r="Q42" s="325"/>
      <c r="R42" s="366"/>
      <c r="S42" s="366"/>
      <c r="T42" s="366"/>
      <c r="U42" s="366"/>
      <c r="V42" s="366"/>
      <c r="W42" s="366"/>
      <c r="X42" s="361">
        <f t="shared" si="25"/>
        <v>0</v>
      </c>
      <c r="Y42" s="361"/>
      <c r="Z42" s="350"/>
      <c r="AA42" s="366"/>
      <c r="AB42" s="366"/>
      <c r="AC42" s="366"/>
      <c r="AJ42" s="327"/>
      <c r="AK42" s="327"/>
      <c r="AL42" s="327"/>
      <c r="AM42" s="327"/>
      <c r="AN42" s="327"/>
      <c r="AO42" s="327"/>
      <c r="AP42" s="327"/>
      <c r="AQ42" s="327"/>
    </row>
    <row r="43" spans="2:43" x14ac:dyDescent="0.25">
      <c r="B43" s="225" t="s">
        <v>115</v>
      </c>
      <c r="C43" s="226"/>
      <c r="D43" s="226"/>
      <c r="E43" s="226"/>
      <c r="F43" s="226"/>
      <c r="G43" s="226"/>
      <c r="H43" s="226"/>
      <c r="I43" s="226"/>
      <c r="J43" s="226"/>
      <c r="K43" s="226"/>
      <c r="L43" s="318">
        <v>0</v>
      </c>
      <c r="M43" s="318">
        <v>0</v>
      </c>
      <c r="N43" s="318">
        <v>0</v>
      </c>
      <c r="O43" s="318">
        <v>0</v>
      </c>
      <c r="P43" s="318">
        <v>0</v>
      </c>
      <c r="Q43" s="318">
        <v>0</v>
      </c>
      <c r="R43" s="318">
        <v>0</v>
      </c>
      <c r="S43" s="318">
        <v>0</v>
      </c>
      <c r="T43" s="318">
        <v>0</v>
      </c>
      <c r="U43" s="318">
        <v>0</v>
      </c>
      <c r="V43" s="318">
        <v>33.67625392630989</v>
      </c>
      <c r="W43" s="318">
        <v>28.234470581891799</v>
      </c>
      <c r="X43" s="361">
        <f t="shared" si="25"/>
        <v>28.236061853502157</v>
      </c>
      <c r="Y43" s="361"/>
      <c r="Z43" s="350"/>
      <c r="AA43" s="318">
        <v>3.5609430855354303</v>
      </c>
      <c r="AB43" s="318">
        <v>7.2232465344463597</v>
      </c>
      <c r="AC43" s="318">
        <v>13.26170977972588</v>
      </c>
      <c r="AD43" s="318">
        <v>28.236061853502157</v>
      </c>
      <c r="AE43" s="318">
        <v>2.04520659787593</v>
      </c>
      <c r="AF43" s="318">
        <v>6.9772985457266801</v>
      </c>
      <c r="AG43" s="214"/>
      <c r="AH43" s="214"/>
      <c r="AI43" s="350"/>
      <c r="AJ43" s="327"/>
      <c r="AK43" s="327"/>
      <c r="AL43" s="327"/>
      <c r="AM43" s="327"/>
      <c r="AN43" s="327"/>
      <c r="AO43" s="327"/>
      <c r="AP43" s="327"/>
      <c r="AQ43" s="327"/>
    </row>
    <row r="44" spans="2:43" x14ac:dyDescent="0.25">
      <c r="B44" s="226" t="s">
        <v>56</v>
      </c>
      <c r="C44" s="226"/>
      <c r="D44" s="226"/>
      <c r="E44" s="226"/>
      <c r="F44" s="226"/>
      <c r="G44" s="226"/>
      <c r="H44" s="226"/>
      <c r="I44" s="226"/>
      <c r="J44" s="226"/>
      <c r="K44" s="226"/>
      <c r="L44" s="327">
        <v>0</v>
      </c>
      <c r="M44" s="327">
        <v>0</v>
      </c>
      <c r="N44" s="327">
        <v>0</v>
      </c>
      <c r="O44" s="327">
        <v>0</v>
      </c>
      <c r="P44" s="327">
        <v>0</v>
      </c>
      <c r="Q44" s="327">
        <v>0</v>
      </c>
      <c r="R44" s="327">
        <v>0</v>
      </c>
      <c r="S44" s="327">
        <v>0</v>
      </c>
      <c r="T44" s="327">
        <v>0</v>
      </c>
      <c r="U44" s="327">
        <v>0</v>
      </c>
      <c r="V44" s="327">
        <v>28.565855742949953</v>
      </c>
      <c r="W44" s="327">
        <v>26.526643439999997</v>
      </c>
      <c r="X44" s="361">
        <f t="shared" si="25"/>
        <v>25.563646729999995</v>
      </c>
      <c r="Y44" s="361"/>
      <c r="Z44" s="350"/>
      <c r="AA44" s="327">
        <v>3.3743521099999998</v>
      </c>
      <c r="AB44" s="327">
        <v>6.8973052400000006</v>
      </c>
      <c r="AC44" s="327">
        <v>12.668196750000002</v>
      </c>
      <c r="AD44" s="327">
        <v>25.563646729999995</v>
      </c>
      <c r="AE44" s="327">
        <v>1.6900618700000001</v>
      </c>
      <c r="AF44" s="327">
        <v>5.6686656400000004</v>
      </c>
      <c r="AG44" s="214"/>
      <c r="AH44" s="214"/>
      <c r="AI44" s="350"/>
      <c r="AJ44" s="327"/>
      <c r="AK44" s="327"/>
      <c r="AL44" s="327"/>
      <c r="AM44" s="327"/>
      <c r="AN44" s="327"/>
      <c r="AO44" s="327"/>
      <c r="AP44" s="327"/>
      <c r="AQ44" s="327"/>
    </row>
    <row r="45" spans="2:43" x14ac:dyDescent="0.25">
      <c r="B45" s="226" t="s">
        <v>57</v>
      </c>
      <c r="C45" s="226"/>
      <c r="D45" s="226"/>
      <c r="E45" s="226"/>
      <c r="F45" s="226"/>
      <c r="G45" s="226"/>
      <c r="H45" s="226"/>
      <c r="I45" s="226"/>
      <c r="J45" s="226"/>
      <c r="K45" s="226"/>
      <c r="L45" s="327">
        <v>0</v>
      </c>
      <c r="M45" s="327">
        <v>0</v>
      </c>
      <c r="N45" s="327">
        <v>0</v>
      </c>
      <c r="O45" s="327">
        <v>0</v>
      </c>
      <c r="P45" s="327">
        <v>0</v>
      </c>
      <c r="Q45" s="327">
        <v>0</v>
      </c>
      <c r="R45" s="327">
        <v>0</v>
      </c>
      <c r="S45" s="327">
        <v>0</v>
      </c>
      <c r="T45" s="327">
        <v>0</v>
      </c>
      <c r="U45" s="327">
        <v>0</v>
      </c>
      <c r="V45" s="327">
        <v>5.1103981833599343</v>
      </c>
      <c r="W45" s="327">
        <v>1.7078271418917998</v>
      </c>
      <c r="X45" s="361">
        <f t="shared" si="25"/>
        <v>2.67241512350216</v>
      </c>
      <c r="Y45" s="361"/>
      <c r="Z45" s="350"/>
      <c r="AA45" s="327">
        <v>0.18659097553543003</v>
      </c>
      <c r="AB45" s="327">
        <v>0.32594129444636</v>
      </c>
      <c r="AC45" s="327">
        <v>0.59351302972588016</v>
      </c>
      <c r="AD45" s="327">
        <v>2.67241512350216</v>
      </c>
      <c r="AE45" s="327">
        <v>0.35514472787593004</v>
      </c>
      <c r="AF45" s="327">
        <v>1.3086329057266801</v>
      </c>
      <c r="AG45" s="214"/>
      <c r="AH45" s="214"/>
      <c r="AI45" s="350"/>
      <c r="AJ45" s="327"/>
      <c r="AK45" s="327"/>
      <c r="AL45" s="327"/>
      <c r="AM45" s="327"/>
      <c r="AN45" s="327"/>
      <c r="AO45" s="327"/>
      <c r="AP45" s="327"/>
      <c r="AQ45" s="327"/>
    </row>
    <row r="46" spans="2:43" x14ac:dyDescent="0.25">
      <c r="L46" s="235"/>
      <c r="M46" s="235"/>
      <c r="N46" s="235"/>
      <c r="O46" s="235"/>
      <c r="P46" s="235"/>
      <c r="Q46" s="235"/>
      <c r="R46" s="235"/>
      <c r="S46" s="235"/>
      <c r="Z46" s="350"/>
    </row>
    <row r="47" spans="2:43" x14ac:dyDescent="0.25">
      <c r="B47" s="32" t="s">
        <v>116</v>
      </c>
      <c r="C47" s="32"/>
      <c r="D47" s="32"/>
      <c r="E47" s="32"/>
      <c r="F47" s="32"/>
      <c r="G47" s="32"/>
      <c r="H47" s="32"/>
      <c r="I47" s="32"/>
      <c r="J47" s="32"/>
      <c r="K47" s="32"/>
      <c r="L47" s="235"/>
      <c r="M47" s="235"/>
      <c r="N47" s="235"/>
      <c r="O47" s="235"/>
      <c r="P47" s="235"/>
      <c r="Q47" s="235"/>
      <c r="R47" s="235"/>
      <c r="S47" s="235"/>
      <c r="Z47" s="350"/>
    </row>
    <row r="48" spans="2:43" x14ac:dyDescent="0.25">
      <c r="B48" s="20" t="s">
        <v>117</v>
      </c>
      <c r="C48" s="20"/>
      <c r="D48" s="20"/>
      <c r="E48" s="20"/>
      <c r="F48" s="20"/>
      <c r="G48" s="20"/>
      <c r="H48" s="20"/>
      <c r="I48" s="20"/>
      <c r="J48" s="20"/>
      <c r="K48" s="20"/>
      <c r="L48" s="344" t="e">
        <f>#REF!</f>
        <v>#REF!</v>
      </c>
      <c r="M48" s="344" t="e">
        <f>#REF!</f>
        <v>#REF!</v>
      </c>
      <c r="N48" s="344" t="e">
        <f>#REF!</f>
        <v>#REF!</v>
      </c>
      <c r="O48" s="344" t="e">
        <f>#REF!</f>
        <v>#REF!</v>
      </c>
      <c r="P48" s="344" t="e">
        <f>#REF!</f>
        <v>#REF!</v>
      </c>
      <c r="Q48" s="344" t="e">
        <f>#REF!</f>
        <v>#REF!</v>
      </c>
      <c r="R48" s="344" t="e">
        <f>#REF!</f>
        <v>#REF!</v>
      </c>
      <c r="S48" s="344" t="e">
        <f>#REF!</f>
        <v>#REF!</v>
      </c>
      <c r="T48" s="308">
        <v>0.05</v>
      </c>
      <c r="U48" s="308">
        <v>-0.18999999999999995</v>
      </c>
      <c r="V48" s="308">
        <v>-3.0000000000000027E-2</v>
      </c>
      <c r="W48" s="308">
        <v>-6.9999999999999951E-2</v>
      </c>
      <c r="X48" s="308">
        <f>AD48</f>
        <v>-0.37</v>
      </c>
      <c r="Y48" s="308"/>
      <c r="Z48" s="350"/>
      <c r="AA48" s="308">
        <v>-0.7</v>
      </c>
      <c r="AB48" s="308">
        <v>-0.65999999999999992</v>
      </c>
      <c r="AC48" s="308">
        <v>-0.63</v>
      </c>
      <c r="AD48" s="308">
        <v>-0.37</v>
      </c>
      <c r="AE48" s="322">
        <v>-5.0000000000000044E-2</v>
      </c>
      <c r="AF48" s="322">
        <v>-0.20999999999999996</v>
      </c>
      <c r="AJ48" s="344"/>
      <c r="AK48" s="344"/>
      <c r="AL48" s="344"/>
      <c r="AM48" s="344"/>
      <c r="AN48" s="344"/>
      <c r="AO48" s="344"/>
      <c r="AP48" s="344"/>
      <c r="AQ48" s="344"/>
    </row>
    <row r="49" spans="2:65" x14ac:dyDescent="0.25">
      <c r="B49" s="20" t="s">
        <v>118</v>
      </c>
      <c r="C49" s="20"/>
      <c r="D49" s="20"/>
      <c r="E49" s="20"/>
      <c r="F49" s="20"/>
      <c r="G49" s="20"/>
      <c r="H49" s="20"/>
      <c r="I49" s="20"/>
      <c r="J49" s="20"/>
      <c r="K49" s="20"/>
      <c r="L49" s="344" t="e">
        <f>#REF!</f>
        <v>#REF!</v>
      </c>
      <c r="M49" s="344" t="e">
        <f>#REF!</f>
        <v>#REF!</v>
      </c>
      <c r="N49" s="344" t="e">
        <f>#REF!</f>
        <v>#REF!</v>
      </c>
      <c r="O49" s="344" t="e">
        <f>#REF!</f>
        <v>#REF!</v>
      </c>
      <c r="P49" s="344" t="e">
        <f>#REF!</f>
        <v>#REF!</v>
      </c>
      <c r="Q49" s="344" t="e">
        <f>#REF!</f>
        <v>#REF!</v>
      </c>
      <c r="R49" s="344" t="e">
        <f>#REF!</f>
        <v>#REF!</v>
      </c>
      <c r="S49" s="344" t="e">
        <f>#REF!</f>
        <v>#REF!</v>
      </c>
      <c r="T49" s="373">
        <v>0.81536158909342271</v>
      </c>
      <c r="U49" s="373">
        <v>0.80910000000000004</v>
      </c>
      <c r="V49" s="373">
        <v>0.79900000000000004</v>
      </c>
      <c r="W49" s="373" vm="11">
        <v>0.73</v>
      </c>
      <c r="X49" s="373" vm="157">
        <f>AD49</f>
        <v>0.86311800000000005</v>
      </c>
      <c r="Y49" s="373"/>
      <c r="Z49" s="511"/>
      <c r="AA49" s="373">
        <v>0.95412699999999995</v>
      </c>
      <c r="AB49" s="373" vm="40">
        <v>0.95066799999999996</v>
      </c>
      <c r="AC49" s="373" vm="64">
        <v>0.88600000000000001</v>
      </c>
      <c r="AD49" s="373" vm="157">
        <v>0.86311800000000005</v>
      </c>
      <c r="AE49" s="512">
        <v>0</v>
      </c>
      <c r="AF49" s="512">
        <v>0</v>
      </c>
      <c r="AJ49" s="344"/>
      <c r="AK49" s="344"/>
      <c r="AL49" s="344"/>
      <c r="AM49" s="344"/>
      <c r="AN49" s="344"/>
      <c r="AO49" s="344"/>
      <c r="AP49" s="344"/>
      <c r="AQ49" s="344"/>
    </row>
    <row r="50" spans="2:65" x14ac:dyDescent="0.25">
      <c r="B50" s="9"/>
      <c r="C50" s="9"/>
      <c r="D50" s="9"/>
      <c r="E50" s="9"/>
      <c r="F50" s="9"/>
      <c r="G50" s="9"/>
      <c r="H50" s="9"/>
      <c r="I50" s="9"/>
      <c r="J50" s="9"/>
      <c r="K50" s="9"/>
      <c r="L50" s="361"/>
      <c r="M50" s="361"/>
      <c r="N50" s="361"/>
      <c r="O50" s="361"/>
      <c r="P50" s="361"/>
      <c r="Q50" s="361"/>
      <c r="R50" s="361"/>
      <c r="S50" s="361"/>
      <c r="T50" s="325"/>
      <c r="U50" s="325"/>
      <c r="V50" s="325"/>
      <c r="W50" s="325"/>
      <c r="X50" s="325"/>
      <c r="Y50" s="325"/>
      <c r="Z50" s="350"/>
      <c r="AA50" s="325"/>
      <c r="AB50" s="325"/>
      <c r="AC50" s="325"/>
      <c r="AD50" s="325"/>
      <c r="AE50" s="325"/>
      <c r="AF50" s="325"/>
      <c r="AJ50" s="319"/>
      <c r="AK50" s="319"/>
      <c r="AL50" s="319"/>
      <c r="AM50" s="319"/>
      <c r="AN50" s="319"/>
      <c r="AO50" s="319"/>
      <c r="AP50" s="319"/>
      <c r="AQ50" s="319"/>
    </row>
    <row r="51" spans="2:65" x14ac:dyDescent="0.25">
      <c r="B51" s="39" t="s">
        <v>264</v>
      </c>
      <c r="C51" s="39"/>
      <c r="D51" s="39"/>
      <c r="E51" s="39"/>
      <c r="F51" s="39"/>
      <c r="G51" s="39"/>
      <c r="H51" s="39"/>
      <c r="I51" s="39"/>
      <c r="J51" s="39"/>
      <c r="K51" s="39"/>
      <c r="L51" s="235"/>
      <c r="M51" s="235"/>
      <c r="N51" s="235"/>
      <c r="O51" s="235"/>
      <c r="P51" s="235"/>
      <c r="Q51" s="235"/>
      <c r="R51" s="235"/>
      <c r="S51" s="235"/>
      <c r="T51" s="367"/>
      <c r="U51" s="367"/>
      <c r="V51" s="367"/>
      <c r="W51" s="367"/>
      <c r="X51" s="367"/>
      <c r="Y51" s="367"/>
      <c r="Z51" s="350"/>
      <c r="AA51" s="367"/>
      <c r="AB51" s="367"/>
      <c r="AC51" s="367"/>
      <c r="AD51" s="367"/>
      <c r="AE51" s="367"/>
      <c r="AF51" s="367"/>
      <c r="AJ51" s="367"/>
      <c r="AK51" s="367"/>
      <c r="AL51" s="367"/>
      <c r="AM51" s="367"/>
      <c r="AN51" s="367"/>
      <c r="AO51" s="367"/>
      <c r="AP51" s="367"/>
      <c r="AQ51" s="367"/>
    </row>
    <row r="52" spans="2:65" x14ac:dyDescent="0.25">
      <c r="B52" s="20" t="s">
        <v>56</v>
      </c>
      <c r="C52" s="20"/>
      <c r="D52" s="20"/>
      <c r="E52" s="20"/>
      <c r="F52" s="20"/>
      <c r="G52" s="20"/>
      <c r="H52" s="20"/>
      <c r="I52" s="20"/>
      <c r="J52" s="20"/>
      <c r="K52" s="20"/>
      <c r="L52" s="328" t="e">
        <f>#REF!</f>
        <v>#REF!</v>
      </c>
      <c r="M52" s="328" t="e">
        <f>#REF!</f>
        <v>#REF!</v>
      </c>
      <c r="N52" s="328" t="e">
        <f>#REF!</f>
        <v>#REF!</v>
      </c>
      <c r="O52" s="328" t="e">
        <f>#REF!</f>
        <v>#REF!</v>
      </c>
      <c r="P52" s="328" t="e">
        <f>#REF!</f>
        <v>#REF!</v>
      </c>
      <c r="Q52" s="328" t="e">
        <f>#REF!</f>
        <v>#REF!</v>
      </c>
      <c r="R52" s="328" t="e">
        <f>#REF!</f>
        <v>#REF!</v>
      </c>
      <c r="S52" s="328" t="e">
        <f>#REF!</f>
        <v>#REF!</v>
      </c>
      <c r="T52" s="328">
        <v>0.21115503999503241</v>
      </c>
      <c r="U52" s="328">
        <v>0.1583491142567415</v>
      </c>
      <c r="V52" s="328">
        <v>0.21495500234917533</v>
      </c>
      <c r="W52" s="328">
        <v>0.20330606845667049</v>
      </c>
      <c r="X52" s="328">
        <f>AD52</f>
        <v>0.26009163316648093</v>
      </c>
      <c r="Y52" s="328"/>
      <c r="Z52" s="511"/>
      <c r="AA52" s="328">
        <v>0.36874303011837312</v>
      </c>
      <c r="AB52" s="328">
        <v>0.29770296810930241</v>
      </c>
      <c r="AC52" s="328">
        <v>0.26212166328112224</v>
      </c>
      <c r="AD52" s="328">
        <v>0.26009163316648093</v>
      </c>
      <c r="AE52" s="513">
        <v>0.35820821394626123</v>
      </c>
      <c r="AF52" s="513">
        <v>0.28394332476583967</v>
      </c>
      <c r="AJ52" s="328"/>
      <c r="AK52" s="328"/>
      <c r="AL52" s="328"/>
      <c r="AM52" s="328"/>
      <c r="AN52" s="328"/>
      <c r="AO52" s="328"/>
      <c r="AP52" s="328"/>
      <c r="AQ52" s="328"/>
    </row>
    <row r="53" spans="2:65" x14ac:dyDescent="0.25">
      <c r="B53" s="20" t="s">
        <v>57</v>
      </c>
      <c r="C53" s="20"/>
      <c r="D53" s="20"/>
      <c r="E53" s="20"/>
      <c r="F53" s="20"/>
      <c r="G53" s="20"/>
      <c r="H53" s="20"/>
      <c r="I53" s="20"/>
      <c r="J53" s="20"/>
      <c r="K53" s="20"/>
      <c r="L53" s="328" t="e">
        <f>#REF!</f>
        <v>#REF!</v>
      </c>
      <c r="M53" s="328" t="e">
        <f>#REF!</f>
        <v>#REF!</v>
      </c>
      <c r="N53" s="328" t="e">
        <f>#REF!</f>
        <v>#REF!</v>
      </c>
      <c r="O53" s="328" t="e">
        <f>#REF!</f>
        <v>#REF!</v>
      </c>
      <c r="P53" s="328" t="e">
        <f>#REF!</f>
        <v>#REF!</v>
      </c>
      <c r="Q53" s="328" t="e">
        <f>#REF!</f>
        <v>#REF!</v>
      </c>
      <c r="R53" s="328" t="e">
        <f>#REF!</f>
        <v>#REF!</v>
      </c>
      <c r="S53" s="328" t="e">
        <f>#REF!</f>
        <v>#REF!</v>
      </c>
      <c r="T53" s="328">
        <v>0.39931864616472973</v>
      </c>
      <c r="U53" s="328">
        <v>0.29471717116701962</v>
      </c>
      <c r="V53" s="373">
        <v>0.39461504752483872</v>
      </c>
      <c r="W53" s="373">
        <v>0.39103754580500416</v>
      </c>
      <c r="X53" s="328">
        <f>AD53</f>
        <v>0.41344456562366588</v>
      </c>
      <c r="Y53" s="328"/>
      <c r="Z53" s="511"/>
      <c r="AA53" s="373">
        <v>0.58716484556852466</v>
      </c>
      <c r="AB53" s="373">
        <v>0.46123606262733652</v>
      </c>
      <c r="AC53" s="373">
        <v>0.3987759268906193</v>
      </c>
      <c r="AD53" s="373">
        <v>0.41344456562366588</v>
      </c>
      <c r="AE53" s="521">
        <v>0.50856410033171451</v>
      </c>
      <c r="AF53" s="521">
        <v>0.40543346706866895</v>
      </c>
      <c r="AJ53" s="328"/>
      <c r="AK53" s="328"/>
      <c r="AL53" s="328"/>
      <c r="AM53" s="328"/>
      <c r="AN53" s="328"/>
      <c r="AO53" s="328"/>
      <c r="AP53" s="328"/>
      <c r="AQ53" s="328"/>
    </row>
    <row r="54" spans="2:65" x14ac:dyDescent="0.25">
      <c r="B54" s="32"/>
      <c r="C54" s="32"/>
      <c r="D54" s="32"/>
      <c r="E54" s="32"/>
      <c r="F54" s="32"/>
      <c r="G54" s="32"/>
      <c r="H54" s="32"/>
      <c r="I54" s="32"/>
      <c r="J54" s="32"/>
      <c r="K54" s="32"/>
      <c r="L54" s="361"/>
      <c r="M54" s="361"/>
      <c r="N54" s="361"/>
      <c r="O54" s="361"/>
      <c r="P54" s="361"/>
      <c r="Q54" s="361"/>
      <c r="R54" s="361"/>
      <c r="S54" s="361"/>
      <c r="T54" s="361"/>
      <c r="U54" s="361"/>
      <c r="V54" s="361"/>
      <c r="W54" s="361"/>
      <c r="X54" s="361"/>
      <c r="Y54" s="361"/>
      <c r="Z54" s="350"/>
      <c r="AA54" s="361"/>
      <c r="AB54" s="361"/>
      <c r="AC54" s="361"/>
      <c r="AD54" s="361"/>
      <c r="AE54" s="361"/>
      <c r="AF54" s="361"/>
      <c r="AJ54" s="318"/>
      <c r="AK54" s="318"/>
      <c r="AL54" s="318"/>
      <c r="AM54" s="318"/>
      <c r="AN54" s="318"/>
      <c r="AO54" s="318"/>
      <c r="AP54" s="318"/>
      <c r="AQ54" s="318"/>
    </row>
    <row r="55" spans="2:65" x14ac:dyDescent="0.25">
      <c r="B55" s="36" t="s">
        <v>77</v>
      </c>
      <c r="C55" s="36"/>
      <c r="D55" s="36"/>
      <c r="E55" s="36"/>
      <c r="F55" s="36"/>
      <c r="G55" s="36"/>
      <c r="H55" s="36"/>
      <c r="I55" s="36"/>
      <c r="J55" s="36"/>
      <c r="K55" s="36"/>
      <c r="L55" s="368" t="e">
        <f t="shared" ref="L55:S55" si="26">L56+L59</f>
        <v>#REF!</v>
      </c>
      <c r="M55" s="368" t="e">
        <f t="shared" si="26"/>
        <v>#REF!</v>
      </c>
      <c r="N55" s="368" t="e">
        <f t="shared" si="26"/>
        <v>#REF!</v>
      </c>
      <c r="O55" s="368" t="e">
        <f t="shared" si="26"/>
        <v>#REF!</v>
      </c>
      <c r="P55" s="368" t="e">
        <f t="shared" si="26"/>
        <v>#REF!</v>
      </c>
      <c r="Q55" s="368" t="e">
        <f t="shared" si="26"/>
        <v>#REF!</v>
      </c>
      <c r="R55" s="368" t="e">
        <f t="shared" si="26"/>
        <v>#REF!</v>
      </c>
      <c r="S55" s="368" t="e">
        <f t="shared" si="26"/>
        <v>#REF!</v>
      </c>
      <c r="T55" s="368">
        <f>+T56+T59</f>
        <v>18899.44349705955</v>
      </c>
      <c r="U55" s="368">
        <f t="shared" ref="U55:X55" si="27">+U56+U59</f>
        <v>14096.226251612366</v>
      </c>
      <c r="V55" s="368">
        <f t="shared" si="27"/>
        <v>18792.488699846002</v>
      </c>
      <c r="W55" s="368">
        <f t="shared" si="27"/>
        <v>15283.099539593</v>
      </c>
      <c r="X55" s="368">
        <f t="shared" si="27"/>
        <v>11775.210974066</v>
      </c>
      <c r="Y55" s="368"/>
      <c r="Z55" s="350"/>
      <c r="AA55" s="368">
        <f t="shared" ref="AA55:AE55" si="28">+AA56+AA59</f>
        <v>3575.2977606860004</v>
      </c>
      <c r="AB55" s="368">
        <f t="shared" si="28"/>
        <v>6000.9309761170007</v>
      </c>
      <c r="AC55" s="368">
        <f t="shared" si="28"/>
        <v>7745.6396713029999</v>
      </c>
      <c r="AD55" s="368">
        <f t="shared" si="28"/>
        <v>11775.210974066</v>
      </c>
      <c r="AE55" s="368">
        <f t="shared" si="28"/>
        <v>5017.7973376440004</v>
      </c>
      <c r="AF55" s="368">
        <f t="shared" ref="AF55" si="29">+AF56+AF59</f>
        <v>7176.676712212</v>
      </c>
      <c r="AJ55" s="330"/>
      <c r="AK55" s="330"/>
      <c r="AL55" s="330"/>
      <c r="AM55" s="330"/>
      <c r="AN55" s="330"/>
      <c r="AO55" s="330"/>
      <c r="AP55" s="330"/>
      <c r="AQ55" s="330"/>
    </row>
    <row r="56" spans="2:65" x14ac:dyDescent="0.25">
      <c r="B56" t="s">
        <v>56</v>
      </c>
      <c r="L56" s="366" t="e">
        <f>#REF!</f>
        <v>#REF!</v>
      </c>
      <c r="M56" s="366" t="e">
        <f>#REF!</f>
        <v>#REF!</v>
      </c>
      <c r="N56" s="366" t="e">
        <f>#REF!</f>
        <v>#REF!</v>
      </c>
      <c r="O56" s="366" t="e">
        <f>#REF!</f>
        <v>#REF!</v>
      </c>
      <c r="P56" s="366" t="e">
        <f>#REF!</f>
        <v>#REF!</v>
      </c>
      <c r="Q56" s="366" t="e">
        <f>#REF!</f>
        <v>#REF!</v>
      </c>
      <c r="R56" s="366" t="e">
        <f>#REF!</f>
        <v>#REF!</v>
      </c>
      <c r="S56" s="366" t="e">
        <f>#REF!</f>
        <v>#REF!</v>
      </c>
      <c r="T56" s="370">
        <v>13305.216875919999</v>
      </c>
      <c r="U56" s="370">
        <v>9967.4066723499873</v>
      </c>
      <c r="V56" s="370">
        <v>13249.010699846003</v>
      </c>
      <c r="W56" s="370">
        <v>9804.8864142660004</v>
      </c>
      <c r="X56" s="370">
        <f>AD56</f>
        <v>6043.9936189320006</v>
      </c>
      <c r="Y56" s="370"/>
      <c r="Z56" s="511"/>
      <c r="AA56" s="370">
        <v>1547.0072614510002</v>
      </c>
      <c r="AB56" s="370">
        <v>2796.6585535239997</v>
      </c>
      <c r="AC56" s="370">
        <v>3567.1514594279997</v>
      </c>
      <c r="AD56" s="370">
        <v>6043.9936189320006</v>
      </c>
      <c r="AE56" s="514">
        <v>3478.5263751699999</v>
      </c>
      <c r="AF56" s="514">
        <v>4708.7910351609999</v>
      </c>
      <c r="AG56" s="405"/>
      <c r="AH56" s="405"/>
      <c r="AI56" s="405"/>
      <c r="AJ56" s="370">
        <f>AA56</f>
        <v>1547.0072614510002</v>
      </c>
      <c r="AK56" s="370">
        <f t="shared" ref="AK56:AO58" si="30">AB56-AA56</f>
        <v>1249.6512920729995</v>
      </c>
      <c r="AL56" s="370">
        <f t="shared" si="30"/>
        <v>770.49290590400005</v>
      </c>
      <c r="AM56" s="370">
        <f t="shared" si="30"/>
        <v>2476.8421595040008</v>
      </c>
      <c r="AN56" s="370">
        <f>AE56</f>
        <v>3478.5263751699999</v>
      </c>
      <c r="AO56" s="370">
        <f t="shared" si="30"/>
        <v>1230.2646599909999</v>
      </c>
      <c r="AP56" s="327"/>
      <c r="AQ56" s="327"/>
    </row>
    <row r="57" spans="2:65" x14ac:dyDescent="0.25">
      <c r="B57" s="9" t="s">
        <v>125</v>
      </c>
      <c r="L57" s="361">
        <v>0</v>
      </c>
      <c r="M57" s="361">
        <v>0</v>
      </c>
      <c r="N57" s="361">
        <v>0</v>
      </c>
      <c r="O57" s="361">
        <v>0</v>
      </c>
      <c r="P57" s="361">
        <v>0</v>
      </c>
      <c r="Q57" s="361">
        <v>0</v>
      </c>
      <c r="R57" s="361">
        <v>0</v>
      </c>
      <c r="S57" s="361">
        <v>0</v>
      </c>
      <c r="T57" s="370">
        <v>11476.45432042</v>
      </c>
      <c r="U57" s="370">
        <v>8599.346833284988</v>
      </c>
      <c r="V57" s="370">
        <v>11614.100694076003</v>
      </c>
      <c r="W57" s="370">
        <v>8328.4802550059994</v>
      </c>
      <c r="X57" s="370">
        <f>AD57</f>
        <v>4359.1912459320001</v>
      </c>
      <c r="Y57" s="370"/>
      <c r="Z57" s="511"/>
      <c r="AA57" s="370">
        <v>1073.0487624510001</v>
      </c>
      <c r="AB57" s="370">
        <v>1819.7187095239997</v>
      </c>
      <c r="AC57" s="370">
        <v>2007.1193584279997</v>
      </c>
      <c r="AD57" s="370">
        <v>4359.1912459320001</v>
      </c>
      <c r="AE57" s="514">
        <v>3104.4845501699997</v>
      </c>
      <c r="AF57" s="514">
        <v>3991.0555981609996</v>
      </c>
      <c r="AG57" s="405"/>
      <c r="AH57" s="405"/>
      <c r="AI57" s="405"/>
      <c r="AJ57" s="370">
        <f>AA57</f>
        <v>1073.0487624510001</v>
      </c>
      <c r="AK57" s="370">
        <f t="shared" si="30"/>
        <v>746.66994707299955</v>
      </c>
      <c r="AL57" s="370">
        <f t="shared" si="30"/>
        <v>187.40064890400004</v>
      </c>
      <c r="AM57" s="370">
        <f t="shared" si="30"/>
        <v>2352.0718875040002</v>
      </c>
      <c r="AN57" s="370">
        <f>AE57</f>
        <v>3104.4845501699997</v>
      </c>
      <c r="AO57" s="370">
        <f t="shared" si="30"/>
        <v>886.57104799099989</v>
      </c>
      <c r="AP57" s="370"/>
      <c r="AQ57" s="370"/>
    </row>
    <row r="58" spans="2:65" x14ac:dyDescent="0.25">
      <c r="B58" s="164" t="s">
        <v>126</v>
      </c>
      <c r="C58" s="1"/>
      <c r="D58" s="1"/>
      <c r="E58" s="1"/>
      <c r="F58" s="1"/>
      <c r="G58" s="1"/>
      <c r="H58" s="1"/>
      <c r="I58" s="1"/>
      <c r="J58" s="1"/>
      <c r="K58" s="1"/>
      <c r="L58" s="361">
        <v>0</v>
      </c>
      <c r="M58" s="361">
        <v>0</v>
      </c>
      <c r="N58" s="361">
        <v>0</v>
      </c>
      <c r="O58" s="361">
        <v>0</v>
      </c>
      <c r="P58" s="361">
        <v>0</v>
      </c>
      <c r="Q58" s="361">
        <v>0</v>
      </c>
      <c r="R58" s="361">
        <v>0</v>
      </c>
      <c r="S58" s="361">
        <v>0</v>
      </c>
      <c r="T58" s="370">
        <v>1828.7625555</v>
      </c>
      <c r="U58" s="370">
        <v>1368.059839065</v>
      </c>
      <c r="V58" s="370">
        <v>1634.9100057700002</v>
      </c>
      <c r="W58" s="370">
        <v>1476.4061592600003</v>
      </c>
      <c r="X58" s="370">
        <f>AD58</f>
        <v>1684.8023730000002</v>
      </c>
      <c r="Y58" s="370"/>
      <c r="Z58" s="511"/>
      <c r="AA58" s="370">
        <v>473.95849899999996</v>
      </c>
      <c r="AB58" s="370">
        <v>976.93984399999999</v>
      </c>
      <c r="AC58" s="370">
        <v>1560.032101</v>
      </c>
      <c r="AD58" s="370">
        <v>1684.8023730000002</v>
      </c>
      <c r="AE58" s="514">
        <v>374.04182500000007</v>
      </c>
      <c r="AF58" s="514">
        <v>717.73543700000005</v>
      </c>
      <c r="AG58" s="405"/>
      <c r="AH58" s="405"/>
      <c r="AI58" s="405"/>
      <c r="AJ58" s="370">
        <f>AA58</f>
        <v>473.95849899999996</v>
      </c>
      <c r="AK58" s="370">
        <f t="shared" si="30"/>
        <v>502.98134500000003</v>
      </c>
      <c r="AL58" s="370">
        <f t="shared" si="30"/>
        <v>583.09225700000002</v>
      </c>
      <c r="AM58" s="370">
        <f t="shared" si="30"/>
        <v>124.7702720000002</v>
      </c>
      <c r="AN58" s="370">
        <f>AE58</f>
        <v>374.04182500000007</v>
      </c>
      <c r="AO58" s="370">
        <f t="shared" si="30"/>
        <v>343.69361199999997</v>
      </c>
      <c r="AP58" s="370"/>
      <c r="AQ58" s="370"/>
    </row>
    <row r="59" spans="2:65" x14ac:dyDescent="0.25">
      <c r="B59" s="1" t="s">
        <v>57</v>
      </c>
      <c r="C59" s="1"/>
      <c r="D59" s="1"/>
      <c r="E59" s="1"/>
      <c r="F59" s="1"/>
      <c r="G59" s="1"/>
      <c r="H59" s="1"/>
      <c r="I59" s="1"/>
      <c r="J59" s="1"/>
      <c r="K59" s="1"/>
      <c r="L59" s="366" t="e">
        <f>#REF!</f>
        <v>#REF!</v>
      </c>
      <c r="M59" s="366" t="e">
        <f>#REF!</f>
        <v>#REF!</v>
      </c>
      <c r="N59" s="366" t="e">
        <f>#REF!</f>
        <v>#REF!</v>
      </c>
      <c r="O59" s="366" t="e">
        <f>#REF!</f>
        <v>#REF!</v>
      </c>
      <c r="P59" s="366" t="e">
        <f>#REF!</f>
        <v>#REF!</v>
      </c>
      <c r="Q59" s="366" t="e">
        <f>#REF!</f>
        <v>#REF!</v>
      </c>
      <c r="R59" s="366" t="e">
        <f>#REF!</f>
        <v>#REF!</v>
      </c>
      <c r="S59" s="366" t="e">
        <f>#REF!</f>
        <v>#REF!</v>
      </c>
      <c r="T59" s="366">
        <v>5594.2266211395499</v>
      </c>
      <c r="U59" s="366">
        <v>4128.8195792623801</v>
      </c>
      <c r="V59" s="366">
        <v>5543.4779999999992</v>
      </c>
      <c r="W59" s="366">
        <v>5478.2131253270009</v>
      </c>
      <c r="X59" s="366">
        <f>AD59</f>
        <v>5731.2173551339993</v>
      </c>
      <c r="Y59" s="366"/>
      <c r="Z59" s="511"/>
      <c r="AA59" s="366">
        <v>2028.2904992350002</v>
      </c>
      <c r="AB59" s="366">
        <v>3204.2724225930006</v>
      </c>
      <c r="AC59" s="366">
        <v>4178.4882118750002</v>
      </c>
      <c r="AD59" s="366">
        <v>5731.2173551339993</v>
      </c>
      <c r="AE59" s="514">
        <v>1539.2709624740003</v>
      </c>
      <c r="AF59" s="514">
        <v>2467.8856770509997</v>
      </c>
      <c r="AG59" s="405"/>
      <c r="AH59" s="405"/>
      <c r="AI59" s="405"/>
      <c r="AJ59" s="327"/>
      <c r="AK59" s="327"/>
      <c r="AL59" s="327"/>
      <c r="AM59" s="327"/>
      <c r="AN59" s="327"/>
      <c r="AO59" s="327"/>
      <c r="AP59" s="327"/>
      <c r="AQ59" s="327"/>
    </row>
    <row r="60" spans="2:65" x14ac:dyDescent="0.25">
      <c r="B60" s="32"/>
      <c r="C60" s="32"/>
      <c r="D60" s="32"/>
      <c r="E60" s="32"/>
      <c r="F60" s="32"/>
      <c r="G60" s="32"/>
      <c r="H60" s="32"/>
      <c r="I60" s="32"/>
      <c r="J60" s="32"/>
      <c r="K60" s="32"/>
      <c r="L60" s="264"/>
      <c r="M60" s="264"/>
      <c r="N60" s="264"/>
      <c r="O60" s="264"/>
      <c r="P60" s="264"/>
      <c r="Q60" s="264"/>
      <c r="R60" s="264"/>
      <c r="S60" s="264"/>
      <c r="T60" s="368"/>
      <c r="U60" s="368"/>
      <c r="V60" s="368"/>
      <c r="Z60" s="350"/>
      <c r="AA60" s="368"/>
      <c r="AB60" s="368"/>
      <c r="AC60" s="368"/>
      <c r="AD60" s="368"/>
      <c r="AE60" s="368"/>
      <c r="AJ60" s="330"/>
      <c r="AK60" s="330"/>
      <c r="AL60" s="330"/>
      <c r="AM60" s="330"/>
      <c r="AN60" s="330"/>
      <c r="AO60" s="330"/>
      <c r="AP60" s="330"/>
      <c r="AQ60" s="330"/>
    </row>
    <row r="61" spans="2:65" x14ac:dyDescent="0.25">
      <c r="B61" s="165" t="s">
        <v>322</v>
      </c>
      <c r="C61" s="184"/>
      <c r="D61" s="184"/>
      <c r="E61" s="184"/>
      <c r="F61" s="184"/>
      <c r="G61" s="184"/>
      <c r="H61" s="184"/>
      <c r="I61" s="184"/>
      <c r="J61" s="184"/>
      <c r="K61" s="184"/>
      <c r="L61" s="184"/>
      <c r="M61" s="184"/>
      <c r="N61" s="184"/>
      <c r="O61" s="184"/>
      <c r="P61" s="184"/>
      <c r="Q61" s="184"/>
      <c r="R61" s="184"/>
      <c r="S61" s="184"/>
      <c r="T61" s="240">
        <v>2018</v>
      </c>
      <c r="U61" s="240">
        <v>2019</v>
      </c>
      <c r="V61" s="240">
        <v>2020</v>
      </c>
      <c r="W61" s="240">
        <v>2021</v>
      </c>
      <c r="X61" s="241">
        <v>2022</v>
      </c>
      <c r="Y61" s="242">
        <v>2023</v>
      </c>
      <c r="AA61" s="243" t="s">
        <v>283</v>
      </c>
      <c r="AB61" s="243" t="s">
        <v>284</v>
      </c>
      <c r="AC61" s="243" t="s">
        <v>285</v>
      </c>
      <c r="AD61" s="243">
        <v>2022</v>
      </c>
      <c r="AE61" s="244" t="s">
        <v>313</v>
      </c>
      <c r="AF61" s="244" t="s">
        <v>314</v>
      </c>
      <c r="AG61" s="245" t="s">
        <v>315</v>
      </c>
      <c r="AH61" s="246">
        <v>2023</v>
      </c>
      <c r="AJ61" s="239"/>
      <c r="AK61" s="239"/>
      <c r="AL61" s="239"/>
      <c r="AM61" s="239"/>
      <c r="AN61" s="239"/>
      <c r="AO61" s="239"/>
      <c r="AP61" s="239"/>
      <c r="AQ61" s="239"/>
      <c r="AR61" s="239"/>
      <c r="AS61" s="239"/>
      <c r="AT61" s="239"/>
      <c r="BE61"/>
      <c r="BF61"/>
      <c r="BG61"/>
      <c r="BH61"/>
      <c r="BI61"/>
      <c r="BJ61"/>
      <c r="BK61"/>
      <c r="BL61"/>
      <c r="BM61"/>
    </row>
    <row r="62" spans="2:65" x14ac:dyDescent="0.25">
      <c r="B62" s="18" t="s">
        <v>426</v>
      </c>
      <c r="C62" s="18"/>
      <c r="D62" s="18"/>
      <c r="E62" s="18"/>
      <c r="F62" s="18"/>
      <c r="G62" s="18"/>
      <c r="H62" s="18"/>
      <c r="I62" s="18"/>
      <c r="J62" s="18"/>
      <c r="K62" s="18"/>
      <c r="L62" s="18"/>
      <c r="M62" s="18"/>
      <c r="N62" s="18"/>
      <c r="O62" s="18"/>
      <c r="P62" s="18"/>
      <c r="Q62" s="18"/>
      <c r="R62" s="18"/>
      <c r="S62" s="18"/>
      <c r="T62" s="249">
        <v>24.308202764976954</v>
      </c>
      <c r="U62" s="249">
        <v>15.473333333333331</v>
      </c>
      <c r="V62" s="249">
        <v>33.961629283843791</v>
      </c>
      <c r="W62" s="249">
        <v>111.94313427723213</v>
      </c>
      <c r="X62" s="249">
        <f t="shared" ref="X62:X67" si="31">AD62</f>
        <v>167.52191666666675</v>
      </c>
      <c r="Y62" s="249"/>
      <c r="AA62" s="249">
        <v>229.35788791106987</v>
      </c>
      <c r="AB62" s="249">
        <v>205.94700667741185</v>
      </c>
      <c r="AC62" s="249">
        <v>185.83087467562225</v>
      </c>
      <c r="AD62" s="249">
        <v>167.52191666666675</v>
      </c>
      <c r="AE62" s="249">
        <v>96.379898100972696</v>
      </c>
      <c r="AF62" s="249">
        <v>88.270508864839982</v>
      </c>
      <c r="AG62" s="249"/>
      <c r="AH62" s="249"/>
      <c r="AJ62" s="249"/>
      <c r="AK62" s="250"/>
      <c r="AL62" s="250"/>
      <c r="AM62" s="250"/>
      <c r="AN62" s="249"/>
      <c r="AO62" s="250"/>
      <c r="AP62" s="250"/>
      <c r="AQ62" s="250"/>
      <c r="BE62"/>
      <c r="BF62"/>
      <c r="BG62"/>
      <c r="BH62"/>
      <c r="BI62"/>
      <c r="BJ62"/>
      <c r="BK62"/>
      <c r="BL62"/>
      <c r="BM62"/>
    </row>
    <row r="63" spans="2:65" x14ac:dyDescent="0.25">
      <c r="B63" s="185" t="s">
        <v>249</v>
      </c>
      <c r="C63" s="185"/>
      <c r="D63" s="185"/>
      <c r="E63" s="185"/>
      <c r="F63" s="185"/>
      <c r="G63" s="185"/>
      <c r="H63" s="185"/>
      <c r="I63" s="185"/>
      <c r="J63" s="185"/>
      <c r="K63" s="185"/>
      <c r="L63" s="185"/>
      <c r="M63" s="185"/>
      <c r="N63" s="185"/>
      <c r="O63" s="185"/>
      <c r="P63" s="185"/>
      <c r="Q63" s="185"/>
      <c r="R63" s="185"/>
      <c r="S63" s="185"/>
      <c r="T63" s="249">
        <v>15.890084830406051</v>
      </c>
      <c r="U63" s="249">
        <v>24.807619094673441</v>
      </c>
      <c r="V63" s="249">
        <v>41.518589120370358</v>
      </c>
      <c r="W63" s="249">
        <v>116.99833333333333</v>
      </c>
      <c r="X63" s="249">
        <f t="shared" si="31"/>
        <v>175.49749999999997</v>
      </c>
      <c r="Y63" s="249"/>
      <c r="AA63" s="249">
        <v>233.75999999999996</v>
      </c>
      <c r="AB63" s="249">
        <v>212.24499999999995</v>
      </c>
      <c r="AC63" s="249">
        <v>192.78888888888886</v>
      </c>
      <c r="AD63" s="249">
        <v>175.49749999999997</v>
      </c>
      <c r="AE63" s="249">
        <v>107.41600000000001</v>
      </c>
      <c r="AF63" s="249">
        <v>107.66266666666667</v>
      </c>
      <c r="AG63" s="249"/>
      <c r="AH63" s="249"/>
      <c r="AJ63" s="249"/>
      <c r="AK63" s="250"/>
      <c r="AL63" s="250"/>
      <c r="AM63" s="250"/>
      <c r="AN63" s="249"/>
      <c r="AO63" s="250"/>
      <c r="AP63" s="250"/>
      <c r="AQ63" s="250"/>
      <c r="BE63"/>
      <c r="BF63"/>
      <c r="BG63"/>
      <c r="BH63"/>
      <c r="BI63"/>
      <c r="BJ63"/>
      <c r="BK63"/>
      <c r="BL63"/>
      <c r="BM63"/>
    </row>
    <row r="64" spans="2:65" x14ac:dyDescent="0.25">
      <c r="B64" s="18" t="s">
        <v>427</v>
      </c>
      <c r="C64" s="18"/>
      <c r="D64" s="18"/>
      <c r="E64" s="18"/>
      <c r="F64" s="18"/>
      <c r="G64" s="18"/>
      <c r="H64" s="18"/>
      <c r="I64" s="18"/>
      <c r="J64" s="18"/>
      <c r="K64" s="18"/>
      <c r="L64" s="18"/>
      <c r="M64" s="18"/>
      <c r="N64" s="18"/>
      <c r="O64" s="18"/>
      <c r="P64" s="18"/>
      <c r="Q64" s="18"/>
      <c r="R64" s="18"/>
      <c r="S64" s="18"/>
      <c r="T64" s="249">
        <v>57.292027297994821</v>
      </c>
      <c r="U64" s="249">
        <v>47.68</v>
      </c>
      <c r="V64" s="249">
        <v>43.993647058823505</v>
      </c>
      <c r="W64" s="249">
        <v>89.335195312500005</v>
      </c>
      <c r="X64" s="249">
        <f t="shared" si="31"/>
        <v>176.04654618473893</v>
      </c>
      <c r="Y64" s="249"/>
      <c r="AA64" s="249">
        <v>127.15359375000001</v>
      </c>
      <c r="AB64" s="249">
        <v>139.19806451612902</v>
      </c>
      <c r="AC64" s="249">
        <v>168.3332446808511</v>
      </c>
      <c r="AD64" s="249">
        <v>176.04654618473893</v>
      </c>
      <c r="AE64" s="249">
        <v>112.14428571428573</v>
      </c>
      <c r="AF64" s="249">
        <v>112.14428571428573</v>
      </c>
      <c r="AG64" s="249"/>
      <c r="AH64" s="249"/>
      <c r="AJ64" s="249"/>
      <c r="AK64" s="250"/>
      <c r="AL64" s="250"/>
      <c r="AM64" s="250"/>
      <c r="AN64" s="249"/>
      <c r="AO64" s="250"/>
      <c r="AP64" s="250"/>
      <c r="AQ64" s="250"/>
      <c r="BE64"/>
      <c r="BF64"/>
      <c r="BG64"/>
      <c r="BH64"/>
      <c r="BI64"/>
      <c r="BJ64"/>
      <c r="BK64"/>
      <c r="BL64"/>
      <c r="BM64"/>
    </row>
    <row r="65" spans="2:65" x14ac:dyDescent="0.25">
      <c r="B65" s="4" t="s">
        <v>428</v>
      </c>
      <c r="C65" s="4"/>
      <c r="D65" s="4"/>
      <c r="E65" s="4"/>
      <c r="F65" s="4"/>
      <c r="G65" s="4"/>
      <c r="H65" s="4"/>
      <c r="I65" s="4"/>
      <c r="J65" s="4"/>
      <c r="K65" s="4"/>
      <c r="L65" s="4"/>
      <c r="M65" s="4"/>
      <c r="N65" s="4"/>
      <c r="O65" s="4"/>
      <c r="P65" s="4"/>
      <c r="Q65" s="4"/>
      <c r="R65" s="4"/>
      <c r="S65" s="4"/>
      <c r="T65" s="249">
        <v>71.035817980683703</v>
      </c>
      <c r="U65" s="249">
        <v>64.304365840077793</v>
      </c>
      <c r="V65" s="249">
        <v>24.711910039839385</v>
      </c>
      <c r="W65" s="249">
        <v>53.242024680030113</v>
      </c>
      <c r="X65" s="249">
        <f t="shared" si="31"/>
        <v>80.820817120622578</v>
      </c>
      <c r="Y65" s="249"/>
      <c r="AA65" s="249">
        <v>83.212949620427892</v>
      </c>
      <c r="AB65" s="249">
        <v>83.296737968108673</v>
      </c>
      <c r="AC65" s="249">
        <v>82.059785389032541</v>
      </c>
      <c r="AD65" s="249">
        <v>80.820817120622578</v>
      </c>
      <c r="AE65" s="249">
        <v>86.904307692307682</v>
      </c>
      <c r="AF65" s="249">
        <v>86.613070866141726</v>
      </c>
      <c r="AG65" s="249"/>
      <c r="AH65" s="249"/>
      <c r="AJ65" s="249"/>
      <c r="AK65" s="250"/>
      <c r="AL65" s="250"/>
      <c r="AM65" s="250"/>
      <c r="AN65" s="249"/>
      <c r="AO65" s="250"/>
      <c r="AP65" s="250"/>
      <c r="AQ65" s="250"/>
      <c r="BE65"/>
      <c r="BF65"/>
      <c r="BG65"/>
      <c r="BH65"/>
      <c r="BI65"/>
      <c r="BJ65"/>
      <c r="BK65"/>
      <c r="BL65"/>
      <c r="BM65"/>
    </row>
    <row r="66" spans="2:65" x14ac:dyDescent="0.25">
      <c r="B66" s="4" t="s">
        <v>429</v>
      </c>
      <c r="C66" s="4"/>
      <c r="D66" s="4"/>
      <c r="E66" s="4"/>
      <c r="F66" s="4"/>
      <c r="G66" s="4"/>
      <c r="H66" s="4"/>
      <c r="I66" s="4"/>
      <c r="J66" s="4"/>
      <c r="K66" s="4"/>
      <c r="L66" s="4"/>
      <c r="M66" s="4"/>
      <c r="N66" s="4"/>
      <c r="O66" s="4"/>
      <c r="P66" s="4"/>
      <c r="Q66" s="4"/>
      <c r="R66" s="4"/>
      <c r="S66" s="4"/>
      <c r="T66" s="249">
        <v>63.498333333333335</v>
      </c>
      <c r="U66" s="249">
        <v>52.534166666666664</v>
      </c>
      <c r="V66" s="249">
        <v>10.2125</v>
      </c>
      <c r="W66" s="249">
        <v>47.298319892473131</v>
      </c>
      <c r="X66" s="249">
        <f t="shared" si="31"/>
        <v>98.65594086021504</v>
      </c>
      <c r="Y66" s="249"/>
      <c r="AA66" s="249">
        <v>96.593655913978679</v>
      </c>
      <c r="AB66" s="249">
        <v>92.087410394265319</v>
      </c>
      <c r="AC66" s="249">
        <v>107.04508482676221</v>
      </c>
      <c r="AD66" s="249">
        <v>98.65594086021504</v>
      </c>
      <c r="AE66" s="249">
        <v>51.673333333333325</v>
      </c>
      <c r="AF66" s="249">
        <v>42.041600358422947</v>
      </c>
      <c r="AG66" s="249"/>
      <c r="AH66" s="249"/>
      <c r="AJ66" s="249"/>
      <c r="AK66" s="250"/>
      <c r="AL66" s="250"/>
      <c r="AM66" s="250"/>
      <c r="AN66" s="249"/>
      <c r="AO66" s="250"/>
      <c r="AP66" s="250"/>
      <c r="AQ66" s="250"/>
      <c r="BE66"/>
      <c r="BF66"/>
      <c r="BG66"/>
      <c r="BH66"/>
      <c r="BI66"/>
      <c r="BJ66"/>
      <c r="BK66"/>
      <c r="BL66"/>
      <c r="BM66"/>
    </row>
    <row r="67" spans="2:65" x14ac:dyDescent="0.25">
      <c r="B67" s="18" t="s">
        <v>430</v>
      </c>
      <c r="C67" s="18"/>
      <c r="D67" s="18"/>
      <c r="E67" s="18"/>
      <c r="F67" s="18"/>
      <c r="G67" s="18"/>
      <c r="H67" s="18"/>
      <c r="I67" s="18"/>
      <c r="J67" s="18"/>
      <c r="K67" s="18"/>
      <c r="L67" s="18"/>
      <c r="M67" s="18"/>
      <c r="N67" s="18"/>
      <c r="O67" s="18"/>
      <c r="P67" s="18"/>
      <c r="Q67" s="18"/>
      <c r="R67" s="18"/>
      <c r="S67" s="18"/>
      <c r="T67" s="249">
        <v>61.015873015873005</v>
      </c>
      <c r="U67" s="249">
        <v>54.728174603174594</v>
      </c>
      <c r="V67" s="249">
        <v>41.153074695088058</v>
      </c>
      <c r="W67" s="249">
        <v>70.732625164277621</v>
      </c>
      <c r="X67" s="249">
        <f t="shared" si="31"/>
        <v>123.3</v>
      </c>
      <c r="Y67" s="249"/>
      <c r="AA67" s="249">
        <v>101.4046884057971</v>
      </c>
      <c r="AB67" s="249">
        <v>107.59273820874652</v>
      </c>
      <c r="AC67" s="249">
        <v>129.14891001024063</v>
      </c>
      <c r="AD67" s="249">
        <v>123.3</v>
      </c>
      <c r="AE67" s="249">
        <v>53.299095303030292</v>
      </c>
      <c r="AF67" s="249">
        <v>44.533596835937516</v>
      </c>
      <c r="AG67" s="249"/>
      <c r="AH67" s="249"/>
      <c r="AJ67" s="249"/>
      <c r="AK67" s="250"/>
      <c r="AL67" s="250"/>
      <c r="AM67" s="250"/>
      <c r="AN67" s="249"/>
      <c r="AO67" s="250"/>
      <c r="AP67" s="250"/>
      <c r="AQ67" s="250"/>
      <c r="BE67"/>
      <c r="BF67"/>
      <c r="BG67"/>
      <c r="BH67"/>
      <c r="BI67"/>
      <c r="BJ67"/>
      <c r="BK67"/>
      <c r="BL67"/>
      <c r="BM67"/>
    </row>
    <row r="69" spans="2:65" s="235" customFormat="1" x14ac:dyDescent="0.25">
      <c r="B69" s="165" t="s">
        <v>323</v>
      </c>
      <c r="C69" s="165"/>
      <c r="D69" s="165"/>
      <c r="E69" s="165"/>
      <c r="F69" s="165"/>
      <c r="G69" s="165"/>
      <c r="H69" s="165"/>
      <c r="I69" s="165"/>
      <c r="J69" s="165"/>
      <c r="K69" s="165"/>
      <c r="L69" s="165"/>
      <c r="M69" s="165"/>
      <c r="N69" s="165"/>
      <c r="O69" s="165"/>
      <c r="P69" s="165"/>
      <c r="Q69" s="165"/>
      <c r="R69" s="165"/>
      <c r="S69" s="165"/>
      <c r="T69" s="240">
        <v>2018</v>
      </c>
      <c r="U69" s="240">
        <v>2019</v>
      </c>
      <c r="V69" s="240">
        <v>2020</v>
      </c>
      <c r="W69" s="240">
        <v>2021</v>
      </c>
      <c r="X69" s="241">
        <v>2022</v>
      </c>
      <c r="Y69" s="242">
        <v>2023</v>
      </c>
      <c r="AA69" s="243" t="s">
        <v>283</v>
      </c>
      <c r="AB69" s="243" t="s">
        <v>284</v>
      </c>
      <c r="AC69" s="243" t="s">
        <v>285</v>
      </c>
      <c r="AD69" s="243">
        <v>2022</v>
      </c>
      <c r="AE69" s="244" t="s">
        <v>313</v>
      </c>
      <c r="AF69" s="244" t="s">
        <v>314</v>
      </c>
      <c r="AG69" s="245" t="s">
        <v>315</v>
      </c>
      <c r="AH69" s="246">
        <v>2023</v>
      </c>
      <c r="AJ69" s="243" t="s">
        <v>283</v>
      </c>
      <c r="AK69" s="243" t="s">
        <v>286</v>
      </c>
      <c r="AL69" s="243" t="s">
        <v>287</v>
      </c>
      <c r="AM69" s="243" t="s">
        <v>288</v>
      </c>
      <c r="AN69" s="244" t="s">
        <v>313</v>
      </c>
      <c r="AO69" s="244" t="s">
        <v>318</v>
      </c>
      <c r="AP69" s="244" t="s">
        <v>316</v>
      </c>
      <c r="AQ69" s="244" t="s">
        <v>317</v>
      </c>
      <c r="AR69" s="239"/>
      <c r="AS69" s="239"/>
      <c r="AT69" s="239"/>
      <c r="BE69"/>
      <c r="BF69"/>
      <c r="BG69"/>
      <c r="BH69"/>
      <c r="BI69"/>
      <c r="BJ69"/>
      <c r="BK69"/>
      <c r="BL69"/>
      <c r="BM69"/>
    </row>
    <row r="70" spans="2:65" s="235" customFormat="1" x14ac:dyDescent="0.25">
      <c r="B70" s="10" t="s">
        <v>431</v>
      </c>
      <c r="C70" s="10"/>
      <c r="D70" s="10"/>
      <c r="E70" s="10"/>
      <c r="F70" s="10"/>
      <c r="G70" s="10"/>
      <c r="H70" s="10"/>
      <c r="I70" s="10"/>
      <c r="J70" s="10"/>
      <c r="K70" s="10"/>
      <c r="L70" s="10"/>
      <c r="M70" s="10"/>
      <c r="N70" s="10"/>
      <c r="O70" s="10"/>
      <c r="P70" s="10"/>
      <c r="Q70" s="10"/>
      <c r="R70" s="10"/>
      <c r="S70" s="10"/>
      <c r="T70" s="276"/>
      <c r="U70" s="276"/>
      <c r="W70" s="276"/>
      <c r="X70" s="276"/>
      <c r="Y70" s="276"/>
      <c r="BE70"/>
      <c r="BF70"/>
      <c r="BG70"/>
      <c r="BH70"/>
      <c r="BI70"/>
      <c r="BJ70"/>
      <c r="BK70"/>
      <c r="BL70"/>
      <c r="BM70"/>
    </row>
    <row r="71" spans="2:65" s="235" customFormat="1" x14ac:dyDescent="0.25">
      <c r="B71" s="34" t="s">
        <v>179</v>
      </c>
      <c r="C71" s="34"/>
      <c r="D71" s="34"/>
      <c r="E71" s="34"/>
      <c r="F71" s="34"/>
      <c r="G71" s="34"/>
      <c r="H71" s="34"/>
      <c r="I71" s="34"/>
      <c r="J71" s="34"/>
      <c r="K71" s="34"/>
      <c r="L71" s="34"/>
      <c r="M71" s="34"/>
      <c r="N71" s="34"/>
      <c r="O71" s="34"/>
      <c r="P71" s="34"/>
      <c r="Q71" s="34"/>
      <c r="R71" s="34"/>
      <c r="S71" s="34"/>
      <c r="T71" s="361">
        <v>5272.5569999999998</v>
      </c>
      <c r="U71" s="361">
        <v>5270.0910000000003</v>
      </c>
      <c r="V71" s="361">
        <v>5020.29</v>
      </c>
      <c r="W71" s="361">
        <v>4974.0190000000002</v>
      </c>
      <c r="X71" s="361">
        <f t="shared" ref="X71:X90" si="32">AD71</f>
        <v>4908.5349999999999</v>
      </c>
      <c r="Y71" s="361"/>
      <c r="AA71" s="361">
        <v>4969.9130000000005</v>
      </c>
      <c r="AB71" s="361">
        <v>4938.7190000000001</v>
      </c>
      <c r="AC71" s="361">
        <v>4918.8580000000002</v>
      </c>
      <c r="AD71" s="361">
        <v>4908.5349999999999</v>
      </c>
      <c r="AE71" s="361">
        <v>4874.3230000000003</v>
      </c>
      <c r="AF71" s="361">
        <v>4829.2959999999994</v>
      </c>
      <c r="AG71" s="361"/>
      <c r="AH71" s="361"/>
      <c r="AJ71" s="361"/>
      <c r="AK71" s="372"/>
      <c r="AL71" s="372"/>
      <c r="AM71" s="372"/>
      <c r="AN71" s="361"/>
      <c r="AO71" s="372"/>
      <c r="AP71" s="372"/>
      <c r="AQ71" s="372"/>
      <c r="BE71"/>
      <c r="BF71"/>
      <c r="BG71"/>
      <c r="BH71"/>
      <c r="BI71"/>
      <c r="BJ71"/>
      <c r="BK71"/>
      <c r="BL71"/>
      <c r="BM71"/>
    </row>
    <row r="72" spans="2:65" s="235" customFormat="1" x14ac:dyDescent="0.25">
      <c r="B72" s="9" t="s">
        <v>432</v>
      </c>
      <c r="C72" s="9"/>
      <c r="D72" s="9"/>
      <c r="E72" s="9"/>
      <c r="F72" s="9"/>
      <c r="G72" s="9"/>
      <c r="H72" s="9"/>
      <c r="I72" s="9"/>
      <c r="J72" s="9"/>
      <c r="K72" s="9"/>
      <c r="L72" s="9"/>
      <c r="M72" s="9"/>
      <c r="N72" s="9"/>
      <c r="O72" s="9"/>
      <c r="P72" s="9"/>
      <c r="Q72" s="9"/>
      <c r="R72" s="9"/>
      <c r="S72" s="9"/>
      <c r="T72" s="416">
        <v>4118.6099999999997</v>
      </c>
      <c r="U72" s="416">
        <v>4103.9040000000005</v>
      </c>
      <c r="V72" s="325">
        <v>4033.1669999999999</v>
      </c>
      <c r="W72" s="325">
        <v>4021.7919999999999</v>
      </c>
      <c r="X72" s="416">
        <f t="shared" si="32"/>
        <v>3915.5360000000001</v>
      </c>
      <c r="Y72" s="416"/>
      <c r="AA72" s="325">
        <v>4022.607</v>
      </c>
      <c r="AB72" s="325">
        <v>3998.9360000000001</v>
      </c>
      <c r="AC72" s="325">
        <v>3971.212</v>
      </c>
      <c r="AD72" s="325">
        <v>3915.5360000000001</v>
      </c>
      <c r="AE72" s="325">
        <v>3880.5590000000002</v>
      </c>
      <c r="AF72" s="325">
        <v>3853.9589999999998</v>
      </c>
      <c r="AG72" s="325"/>
      <c r="AH72" s="325"/>
      <c r="AJ72" s="325"/>
      <c r="AK72" s="416"/>
      <c r="AL72" s="416"/>
      <c r="AM72" s="416"/>
      <c r="AN72" s="325"/>
      <c r="AO72" s="416"/>
      <c r="AP72" s="416"/>
      <c r="AQ72" s="416"/>
      <c r="BE72"/>
      <c r="BF72"/>
      <c r="BG72"/>
      <c r="BH72"/>
      <c r="BI72"/>
      <c r="BJ72"/>
      <c r="BK72"/>
      <c r="BL72"/>
      <c r="BM72"/>
    </row>
    <row r="73" spans="2:65" s="235" customFormat="1" x14ac:dyDescent="0.25">
      <c r="B73" s="9" t="s">
        <v>433</v>
      </c>
      <c r="C73" s="9"/>
      <c r="D73" s="9"/>
      <c r="E73" s="9"/>
      <c r="F73" s="9"/>
      <c r="G73" s="9"/>
      <c r="H73" s="9"/>
      <c r="I73" s="9"/>
      <c r="J73" s="9"/>
      <c r="K73" s="9"/>
      <c r="L73" s="9"/>
      <c r="M73" s="9"/>
      <c r="N73" s="9"/>
      <c r="O73" s="9"/>
      <c r="P73" s="9"/>
      <c r="Q73" s="9"/>
      <c r="R73" s="9"/>
      <c r="S73" s="9"/>
      <c r="T73" s="416">
        <v>0</v>
      </c>
      <c r="U73" s="416">
        <v>0</v>
      </c>
      <c r="V73" s="325">
        <v>965.48800000000006</v>
      </c>
      <c r="W73" s="325">
        <v>930.178</v>
      </c>
      <c r="X73" s="416">
        <f t="shared" si="32"/>
        <v>972.94899999999996</v>
      </c>
      <c r="Y73" s="416"/>
      <c r="AA73" s="325">
        <v>923.08100000000002</v>
      </c>
      <c r="AB73" s="325">
        <v>918.18799999999999</v>
      </c>
      <c r="AC73" s="325">
        <v>926.48900000000003</v>
      </c>
      <c r="AD73" s="325">
        <v>972.94899999999996</v>
      </c>
      <c r="AE73" s="325">
        <v>975.10699999999997</v>
      </c>
      <c r="AF73" s="325">
        <v>957.09199999999998</v>
      </c>
      <c r="AG73" s="325"/>
      <c r="AH73" s="325"/>
      <c r="AJ73" s="325"/>
      <c r="AK73" s="416"/>
      <c r="AL73" s="416"/>
      <c r="AM73" s="416"/>
      <c r="AN73" s="325"/>
      <c r="AO73" s="416"/>
      <c r="AP73" s="416"/>
      <c r="AQ73" s="416"/>
      <c r="BE73"/>
      <c r="BF73"/>
      <c r="BG73"/>
      <c r="BH73"/>
      <c r="BI73"/>
      <c r="BJ73"/>
      <c r="BK73"/>
      <c r="BL73"/>
      <c r="BM73"/>
    </row>
    <row r="74" spans="2:65" s="235" customFormat="1" x14ac:dyDescent="0.25">
      <c r="B74" s="9" t="s">
        <v>434</v>
      </c>
      <c r="C74" s="9"/>
      <c r="D74" s="9"/>
      <c r="E74" s="9"/>
      <c r="F74" s="9"/>
      <c r="G74" s="9"/>
      <c r="H74" s="9"/>
      <c r="I74" s="9"/>
      <c r="J74" s="9"/>
      <c r="K74" s="9"/>
      <c r="L74" s="9"/>
      <c r="M74" s="9"/>
      <c r="N74" s="9"/>
      <c r="O74" s="9"/>
      <c r="P74" s="9"/>
      <c r="Q74" s="9"/>
      <c r="R74" s="9"/>
      <c r="S74" s="9"/>
      <c r="T74" s="416">
        <v>1153.9469999999999</v>
      </c>
      <c r="U74" s="416">
        <v>1166.1869999999999</v>
      </c>
      <c r="V74" s="325">
        <v>21.635000000000002</v>
      </c>
      <c r="W74" s="325">
        <v>22.048999999999999</v>
      </c>
      <c r="X74" s="416">
        <f t="shared" si="32"/>
        <v>20.05</v>
      </c>
      <c r="Y74" s="416"/>
      <c r="AA74" s="325">
        <v>24.225000000000001</v>
      </c>
      <c r="AB74" s="325">
        <v>21.594999999999999</v>
      </c>
      <c r="AC74" s="325">
        <v>21.157</v>
      </c>
      <c r="AD74" s="325">
        <v>20.05</v>
      </c>
      <c r="AE74" s="325">
        <v>18.657</v>
      </c>
      <c r="AF74" s="325">
        <v>18.245000000000001</v>
      </c>
      <c r="AG74" s="325"/>
      <c r="AH74" s="325"/>
      <c r="AJ74" s="325"/>
      <c r="AK74" s="325"/>
      <c r="AL74" s="325"/>
      <c r="AM74" s="325"/>
      <c r="AN74" s="325"/>
      <c r="AO74" s="325"/>
      <c r="AP74" s="325"/>
      <c r="AQ74" s="325"/>
      <c r="BE74"/>
      <c r="BF74"/>
      <c r="BG74"/>
      <c r="BH74"/>
      <c r="BI74"/>
      <c r="BJ74"/>
      <c r="BK74"/>
      <c r="BL74"/>
      <c r="BM74"/>
    </row>
    <row r="75" spans="2:65" s="235" customFormat="1" x14ac:dyDescent="0.25">
      <c r="B75" s="34" t="s">
        <v>435</v>
      </c>
      <c r="C75" s="34"/>
      <c r="D75" s="34"/>
      <c r="E75" s="34"/>
      <c r="F75" s="34"/>
      <c r="G75" s="34"/>
      <c r="H75" s="34"/>
      <c r="I75" s="34"/>
      <c r="J75" s="34"/>
      <c r="K75" s="34"/>
      <c r="L75" s="34"/>
      <c r="M75" s="34"/>
      <c r="N75" s="34"/>
      <c r="O75" s="34"/>
      <c r="P75" s="34"/>
      <c r="Q75" s="34"/>
      <c r="R75" s="34"/>
      <c r="S75" s="34"/>
      <c r="T75" s="361">
        <v>1554.7739999999999</v>
      </c>
      <c r="U75" s="361">
        <v>1561.7820000000002</v>
      </c>
      <c r="V75" s="361">
        <v>691.83900000000006</v>
      </c>
      <c r="W75" s="361">
        <v>686.70900000000006</v>
      </c>
      <c r="X75" s="361">
        <f t="shared" si="32"/>
        <v>631.47399999999993</v>
      </c>
      <c r="Y75" s="361"/>
      <c r="AA75" s="361">
        <v>688.07600000000002</v>
      </c>
      <c r="AB75" s="361">
        <v>686.48599999999999</v>
      </c>
      <c r="AC75" s="361">
        <v>662.91800000000001</v>
      </c>
      <c r="AD75" s="361">
        <v>631.47399999999993</v>
      </c>
      <c r="AE75" s="361">
        <v>609.49699999999996</v>
      </c>
      <c r="AF75" s="361">
        <v>602.27599999999995</v>
      </c>
      <c r="AG75" s="361"/>
      <c r="AH75" s="361"/>
      <c r="AJ75" s="361"/>
      <c r="AK75" s="361"/>
      <c r="AL75" s="361"/>
      <c r="AM75" s="361"/>
      <c r="AN75" s="361"/>
      <c r="AO75" s="361"/>
      <c r="AP75" s="361"/>
      <c r="AQ75" s="361"/>
      <c r="BE75"/>
      <c r="BF75"/>
      <c r="BG75"/>
      <c r="BH75"/>
      <c r="BI75"/>
      <c r="BJ75"/>
      <c r="BK75"/>
      <c r="BL75"/>
      <c r="BM75"/>
    </row>
    <row r="76" spans="2:65" s="235" customFormat="1" x14ac:dyDescent="0.25">
      <c r="B76" s="43" t="s">
        <v>432</v>
      </c>
      <c r="C76" s="43"/>
      <c r="D76" s="43"/>
      <c r="E76" s="43"/>
      <c r="F76" s="43"/>
      <c r="G76" s="43"/>
      <c r="H76" s="43"/>
      <c r="I76" s="43"/>
      <c r="J76" s="43"/>
      <c r="K76" s="43"/>
      <c r="L76" s="43"/>
      <c r="M76" s="43"/>
      <c r="N76" s="43"/>
      <c r="O76" s="43"/>
      <c r="P76" s="43"/>
      <c r="Q76" s="43"/>
      <c r="R76" s="43"/>
      <c r="S76" s="43"/>
      <c r="T76" s="416">
        <v>659.48500000000001</v>
      </c>
      <c r="U76" s="416">
        <v>658.601</v>
      </c>
      <c r="V76" s="325">
        <v>651.86500000000001</v>
      </c>
      <c r="W76" s="325">
        <v>650.04200000000003</v>
      </c>
      <c r="X76" s="416">
        <f t="shared" si="32"/>
        <v>550.78099999999995</v>
      </c>
      <c r="Y76" s="416"/>
      <c r="AA76" s="325">
        <v>652.22900000000004</v>
      </c>
      <c r="AB76" s="325">
        <v>650.79399999999998</v>
      </c>
      <c r="AC76" s="325">
        <v>628.27099999999996</v>
      </c>
      <c r="AD76" s="325">
        <v>550.78099999999995</v>
      </c>
      <c r="AE76" s="325">
        <v>505.78199999999998</v>
      </c>
      <c r="AF76" s="325">
        <v>492.52199999999999</v>
      </c>
      <c r="AG76" s="325"/>
      <c r="AH76" s="325"/>
      <c r="AJ76" s="325"/>
      <c r="AK76" s="325"/>
      <c r="AL76" s="325"/>
      <c r="AM76" s="325"/>
      <c r="AN76" s="325"/>
      <c r="AO76" s="325"/>
      <c r="AP76" s="325"/>
      <c r="AQ76" s="325"/>
      <c r="BE76"/>
      <c r="BF76"/>
      <c r="BG76"/>
      <c r="BH76"/>
      <c r="BI76"/>
      <c r="BJ76"/>
      <c r="BK76"/>
      <c r="BL76"/>
      <c r="BM76"/>
    </row>
    <row r="77" spans="2:65" s="235" customFormat="1" x14ac:dyDescent="0.25">
      <c r="B77" s="43" t="s">
        <v>433</v>
      </c>
      <c r="C77" s="43"/>
      <c r="D77" s="43"/>
      <c r="E77" s="43"/>
      <c r="F77" s="43"/>
      <c r="G77" s="43"/>
      <c r="H77" s="43"/>
      <c r="I77" s="43"/>
      <c r="J77" s="43"/>
      <c r="K77" s="43"/>
      <c r="L77" s="43"/>
      <c r="M77" s="43"/>
      <c r="N77" s="43"/>
      <c r="O77" s="43"/>
      <c r="P77" s="43"/>
      <c r="Q77" s="43"/>
      <c r="R77" s="43"/>
      <c r="S77" s="43"/>
      <c r="T77" s="416" t="s">
        <v>23</v>
      </c>
      <c r="U77" s="416" t="s">
        <v>23</v>
      </c>
      <c r="V77" s="325">
        <v>34.417999999999999</v>
      </c>
      <c r="W77" s="325">
        <v>32.274000000000001</v>
      </c>
      <c r="X77" s="416">
        <f t="shared" si="32"/>
        <v>77.11</v>
      </c>
      <c r="Y77" s="416"/>
      <c r="AA77" s="325">
        <v>31.617000000000001</v>
      </c>
      <c r="AB77" s="325">
        <v>31.088999999999999</v>
      </c>
      <c r="AC77" s="325">
        <v>30.701000000000001</v>
      </c>
      <c r="AD77" s="325">
        <v>77.11</v>
      </c>
      <c r="AE77" s="325">
        <v>100.73</v>
      </c>
      <c r="AF77" s="325">
        <v>106.452</v>
      </c>
      <c r="AG77" s="325"/>
      <c r="AH77" s="325"/>
      <c r="AJ77" s="325"/>
      <c r="AK77" s="325"/>
      <c r="AL77" s="325"/>
      <c r="AM77" s="325"/>
      <c r="AN77" s="325"/>
      <c r="AO77" s="325"/>
      <c r="AP77" s="325"/>
      <c r="AQ77" s="325"/>
      <c r="BE77"/>
      <c r="BF77"/>
      <c r="BG77"/>
      <c r="BH77"/>
      <c r="BI77"/>
      <c r="BJ77"/>
      <c r="BK77"/>
      <c r="BL77"/>
      <c r="BM77"/>
    </row>
    <row r="78" spans="2:65" s="235" customFormat="1" x14ac:dyDescent="0.25">
      <c r="B78" s="43" t="s">
        <v>434</v>
      </c>
      <c r="C78" s="43"/>
      <c r="D78" s="43"/>
      <c r="E78" s="43"/>
      <c r="F78" s="43"/>
      <c r="G78" s="43"/>
      <c r="H78" s="43"/>
      <c r="I78" s="43"/>
      <c r="J78" s="43"/>
      <c r="K78" s="43"/>
      <c r="L78" s="43"/>
      <c r="M78" s="43"/>
      <c r="N78" s="43"/>
      <c r="O78" s="43"/>
      <c r="P78" s="43"/>
      <c r="Q78" s="43"/>
      <c r="R78" s="43"/>
      <c r="S78" s="43"/>
      <c r="T78" s="416">
        <v>895.28899999999999</v>
      </c>
      <c r="U78" s="416">
        <v>903.18100000000004</v>
      </c>
      <c r="V78" s="325">
        <v>5.556</v>
      </c>
      <c r="W78" s="325">
        <v>4.3929999999999998</v>
      </c>
      <c r="X78" s="416">
        <f t="shared" si="32"/>
        <v>3.5830000000000002</v>
      </c>
      <c r="Y78" s="416"/>
      <c r="AA78" s="325">
        <v>4.2300000000000004</v>
      </c>
      <c r="AB78" s="325">
        <v>4.6029999999999998</v>
      </c>
      <c r="AC78" s="325">
        <v>3.9460000000000002</v>
      </c>
      <c r="AD78" s="325">
        <v>3.5830000000000002</v>
      </c>
      <c r="AE78" s="325">
        <v>2.9849999999999999</v>
      </c>
      <c r="AF78" s="325">
        <v>3.302</v>
      </c>
      <c r="AG78" s="325"/>
      <c r="AH78" s="325"/>
      <c r="AJ78" s="325"/>
      <c r="AK78" s="325"/>
      <c r="AL78" s="325"/>
      <c r="AM78" s="325"/>
      <c r="AN78" s="325"/>
      <c r="AO78" s="325"/>
      <c r="AP78" s="325"/>
      <c r="AQ78" s="325"/>
      <c r="BE78"/>
      <c r="BF78"/>
      <c r="BG78"/>
      <c r="BH78"/>
      <c r="BI78"/>
      <c r="BJ78"/>
      <c r="BK78"/>
      <c r="BL78"/>
      <c r="BM78"/>
    </row>
    <row r="79" spans="2:65" s="235" customFormat="1" x14ac:dyDescent="0.25">
      <c r="B79" s="34" t="s">
        <v>436</v>
      </c>
      <c r="C79" s="34"/>
      <c r="D79" s="34"/>
      <c r="E79" s="34"/>
      <c r="F79" s="34"/>
      <c r="G79" s="34"/>
      <c r="H79" s="34"/>
      <c r="I79" s="34"/>
      <c r="J79" s="34"/>
      <c r="K79" s="34"/>
      <c r="L79" s="34"/>
      <c r="M79" s="34"/>
      <c r="N79" s="34"/>
      <c r="O79" s="34"/>
      <c r="P79" s="34"/>
      <c r="Q79" s="34"/>
      <c r="R79" s="34"/>
      <c r="S79" s="34"/>
      <c r="T79" s="371">
        <v>0.30251661581260991</v>
      </c>
      <c r="U79" s="371">
        <v>0.30389517918755887</v>
      </c>
      <c r="V79" s="371">
        <v>0.16590005844236264</v>
      </c>
      <c r="W79" s="371">
        <v>0.16590283437378753</v>
      </c>
      <c r="X79" s="371">
        <f t="shared" si="32"/>
        <v>0.14349085715408855</v>
      </c>
      <c r="Y79" s="371"/>
      <c r="AA79" s="371">
        <v>0.1661269420099066</v>
      </c>
      <c r="AB79" s="371">
        <v>0.16653691771566015</v>
      </c>
      <c r="AC79" s="371">
        <v>0.16157461551256411</v>
      </c>
      <c r="AD79" s="371">
        <v>0.14349085715408855</v>
      </c>
      <c r="AE79" s="371">
        <v>0.13301062465628799</v>
      </c>
      <c r="AF79" s="371">
        <v>0.1386504602786843</v>
      </c>
      <c r="AG79" s="371"/>
      <c r="AH79" s="371"/>
      <c r="AJ79" s="371"/>
      <c r="AK79" s="417"/>
      <c r="AL79" s="417"/>
      <c r="AM79" s="417"/>
      <c r="AN79" s="371"/>
      <c r="AO79" s="417"/>
      <c r="AP79" s="417"/>
      <c r="AQ79" s="417"/>
      <c r="BE79"/>
      <c r="BF79"/>
      <c r="BG79"/>
      <c r="BH79"/>
      <c r="BI79"/>
      <c r="BJ79"/>
      <c r="BK79"/>
      <c r="BL79"/>
      <c r="BM79"/>
    </row>
    <row r="80" spans="2:65" s="235" customFormat="1" x14ac:dyDescent="0.25">
      <c r="B80" s="34" t="s">
        <v>437</v>
      </c>
      <c r="C80" s="34"/>
      <c r="D80" s="34"/>
      <c r="E80" s="34"/>
      <c r="F80" s="34"/>
      <c r="G80" s="34"/>
      <c r="H80" s="34"/>
      <c r="I80" s="34"/>
      <c r="J80" s="34"/>
      <c r="K80" s="34"/>
      <c r="L80" s="34"/>
      <c r="M80" s="34"/>
      <c r="N80" s="34"/>
      <c r="O80" s="34"/>
      <c r="P80" s="34"/>
      <c r="Q80" s="34"/>
      <c r="R80" s="34"/>
      <c r="S80" s="34"/>
      <c r="T80" s="371">
        <v>0.17980844613429969</v>
      </c>
      <c r="U80" s="371">
        <v>0.18899953751609544</v>
      </c>
      <c r="V80" s="371">
        <v>0.28000000000000003</v>
      </c>
      <c r="W80" s="371">
        <v>0.31</v>
      </c>
      <c r="X80" s="371">
        <f t="shared" si="32"/>
        <v>0.35</v>
      </c>
      <c r="Y80" s="371"/>
      <c r="AA80" s="371">
        <v>0.32</v>
      </c>
      <c r="AB80" s="371">
        <v>0.33</v>
      </c>
      <c r="AC80" s="371">
        <v>0.34</v>
      </c>
      <c r="AD80" s="371">
        <v>0.35</v>
      </c>
      <c r="AE80" s="371">
        <v>0.36</v>
      </c>
      <c r="AF80" s="371">
        <v>0.36</v>
      </c>
      <c r="AG80" s="371"/>
      <c r="AH80" s="371"/>
      <c r="AJ80" s="371"/>
      <c r="AK80" s="417"/>
      <c r="AL80" s="417"/>
      <c r="AM80" s="417"/>
      <c r="AN80" s="371"/>
      <c r="AO80" s="417"/>
      <c r="AP80" s="417"/>
      <c r="AQ80" s="417"/>
      <c r="BE80"/>
      <c r="BF80"/>
      <c r="BG80"/>
      <c r="BH80"/>
      <c r="BI80"/>
      <c r="BJ80"/>
      <c r="BK80"/>
      <c r="BL80"/>
      <c r="BM80"/>
    </row>
    <row r="81" spans="2:65" s="235" customFormat="1" x14ac:dyDescent="0.25">
      <c r="B81" s="34"/>
      <c r="C81" s="34"/>
      <c r="D81" s="34"/>
      <c r="E81" s="34"/>
      <c r="F81" s="34"/>
      <c r="G81" s="34"/>
      <c r="H81" s="34"/>
      <c r="I81" s="34"/>
      <c r="J81" s="34"/>
      <c r="K81" s="34"/>
      <c r="L81" s="34"/>
      <c r="M81" s="34"/>
      <c r="N81" s="34"/>
      <c r="O81" s="34"/>
      <c r="P81" s="34"/>
      <c r="Q81" s="34"/>
      <c r="R81" s="34"/>
      <c r="S81" s="34"/>
      <c r="T81" s="418"/>
      <c r="U81" s="418"/>
      <c r="V81" s="418"/>
      <c r="W81" s="418"/>
      <c r="X81" s="418">
        <f t="shared" si="32"/>
        <v>0</v>
      </c>
      <c r="Y81" s="418"/>
      <c r="AA81" s="418"/>
      <c r="AJ81" s="418"/>
      <c r="AK81" s="418"/>
      <c r="AL81" s="418"/>
      <c r="AM81" s="418"/>
      <c r="AN81" s="418"/>
      <c r="AO81" s="418"/>
      <c r="AP81" s="418"/>
      <c r="AQ81" s="418"/>
      <c r="BE81"/>
      <c r="BF81"/>
      <c r="BG81"/>
      <c r="BH81"/>
      <c r="BI81"/>
      <c r="BJ81"/>
      <c r="BK81"/>
      <c r="BL81"/>
      <c r="BM81"/>
    </row>
    <row r="82" spans="2:65" s="235" customFormat="1" x14ac:dyDescent="0.25">
      <c r="B82" s="34" t="s">
        <v>438</v>
      </c>
      <c r="C82" s="34"/>
      <c r="D82" s="34"/>
      <c r="E82" s="34"/>
      <c r="F82" s="34"/>
      <c r="G82" s="34"/>
      <c r="H82" s="34"/>
      <c r="I82" s="34"/>
      <c r="J82" s="34"/>
      <c r="K82" s="34"/>
      <c r="L82" s="34"/>
      <c r="M82" s="34"/>
      <c r="N82" s="34"/>
      <c r="O82" s="34"/>
      <c r="P82" s="34"/>
      <c r="Q82" s="34"/>
      <c r="R82" s="34"/>
      <c r="S82" s="34"/>
      <c r="T82" s="361">
        <v>30668.746832742872</v>
      </c>
      <c r="U82" s="361">
        <v>30357.538911467644</v>
      </c>
      <c r="V82" s="361">
        <v>30297.673239035998</v>
      </c>
      <c r="W82" s="361">
        <v>30895.916452876001</v>
      </c>
      <c r="X82" s="361">
        <f t="shared" si="32"/>
        <v>32885.288629517003</v>
      </c>
      <c r="Y82" s="361"/>
      <c r="AA82" s="361">
        <v>8676.8009109570012</v>
      </c>
      <c r="AB82" s="361">
        <v>16495.035096467</v>
      </c>
      <c r="AC82" s="361">
        <v>24652.963434474001</v>
      </c>
      <c r="AD82" s="361">
        <v>32885.288629517003</v>
      </c>
      <c r="AE82" s="361">
        <v>8485.8954509710002</v>
      </c>
      <c r="AF82" s="361">
        <v>15197.734486572002</v>
      </c>
      <c r="AG82" s="361"/>
      <c r="AH82" s="361"/>
      <c r="AJ82" s="361">
        <f>AA82</f>
        <v>8676.8009109570012</v>
      </c>
      <c r="AK82" s="361">
        <f t="shared" ref="AK82:AO85" si="33">AB82-AA82</f>
        <v>7818.2341855099985</v>
      </c>
      <c r="AL82" s="361">
        <f t="shared" si="33"/>
        <v>8157.928338007001</v>
      </c>
      <c r="AM82" s="361">
        <f t="shared" si="33"/>
        <v>8232.3251950430022</v>
      </c>
      <c r="AN82" s="361">
        <f>AE82</f>
        <v>8485.8954509710002</v>
      </c>
      <c r="AO82" s="361">
        <f t="shared" si="33"/>
        <v>6711.8390356010023</v>
      </c>
      <c r="AP82" s="361"/>
      <c r="AQ82" s="361"/>
      <c r="BE82"/>
      <c r="BF82"/>
      <c r="BG82"/>
      <c r="BH82"/>
      <c r="BI82"/>
      <c r="BJ82"/>
      <c r="BK82"/>
      <c r="BL82"/>
      <c r="BM82"/>
    </row>
    <row r="83" spans="2:65" s="235" customFormat="1" x14ac:dyDescent="0.25">
      <c r="B83" s="41" t="s">
        <v>439</v>
      </c>
      <c r="C83" s="41"/>
      <c r="D83" s="41"/>
      <c r="E83" s="41"/>
      <c r="F83" s="41"/>
      <c r="G83" s="41"/>
      <c r="H83" s="41"/>
      <c r="I83" s="41"/>
      <c r="J83" s="41"/>
      <c r="K83" s="41"/>
      <c r="L83" s="41"/>
      <c r="M83" s="41"/>
      <c r="N83" s="41"/>
      <c r="O83" s="41"/>
      <c r="P83" s="41"/>
      <c r="Q83" s="41"/>
      <c r="R83" s="41"/>
      <c r="S83" s="41"/>
      <c r="T83" s="416">
        <v>13216</v>
      </c>
      <c r="U83" s="416">
        <v>12888.59031648885</v>
      </c>
      <c r="V83" s="325">
        <v>10769.406612021001</v>
      </c>
      <c r="W83" s="325">
        <v>8398.9127824499992</v>
      </c>
      <c r="X83" s="416">
        <f t="shared" si="32"/>
        <v>8243.8702855720003</v>
      </c>
      <c r="Y83" s="416"/>
      <c r="AA83" s="325">
        <v>2428.8416864700002</v>
      </c>
      <c r="AB83" s="325">
        <v>4290.228390825001</v>
      </c>
      <c r="AC83" s="325">
        <v>6224.9937144880005</v>
      </c>
      <c r="AD83" s="325">
        <v>8243.8702855720003</v>
      </c>
      <c r="AE83" s="325">
        <v>2366.771130907</v>
      </c>
      <c r="AF83" s="325">
        <v>4074.1074753760004</v>
      </c>
      <c r="AG83" s="325"/>
      <c r="AH83" s="325"/>
      <c r="AJ83" s="325">
        <f>AA83</f>
        <v>2428.8416864700002</v>
      </c>
      <c r="AK83" s="325">
        <f t="shared" si="33"/>
        <v>1861.3867043550008</v>
      </c>
      <c r="AL83" s="325">
        <f t="shared" si="33"/>
        <v>1934.7653236629994</v>
      </c>
      <c r="AM83" s="325">
        <f t="shared" si="33"/>
        <v>2018.8765710839998</v>
      </c>
      <c r="AN83" s="325">
        <f>AE83</f>
        <v>2366.771130907</v>
      </c>
      <c r="AO83" s="325">
        <f t="shared" si="33"/>
        <v>1707.3363444690003</v>
      </c>
      <c r="AP83" s="325"/>
      <c r="AQ83" s="325"/>
      <c r="BE83"/>
      <c r="BF83"/>
      <c r="BG83"/>
      <c r="BH83"/>
      <c r="BI83"/>
      <c r="BJ83"/>
      <c r="BK83"/>
      <c r="BL83"/>
      <c r="BM83"/>
    </row>
    <row r="84" spans="2:65" s="235" customFormat="1" x14ac:dyDescent="0.25">
      <c r="B84" t="s">
        <v>440</v>
      </c>
      <c r="C84"/>
      <c r="D84"/>
      <c r="E84"/>
      <c r="F84"/>
      <c r="G84"/>
      <c r="H84"/>
      <c r="I84"/>
      <c r="J84"/>
      <c r="K84"/>
      <c r="L84"/>
      <c r="M84"/>
      <c r="N84"/>
      <c r="O84"/>
      <c r="P84"/>
      <c r="Q84"/>
      <c r="R84"/>
      <c r="S84"/>
      <c r="T84" s="416">
        <v>17452</v>
      </c>
      <c r="U84" s="416">
        <v>17468.948594978789</v>
      </c>
      <c r="V84" s="325">
        <v>17115.702871809997</v>
      </c>
      <c r="W84" s="325">
        <v>20216.538727976003</v>
      </c>
      <c r="X84" s="416">
        <f t="shared" si="32"/>
        <v>21824.793509476</v>
      </c>
      <c r="Y84" s="416"/>
      <c r="AA84" s="325">
        <v>5485.6214070540009</v>
      </c>
      <c r="AB84" s="325">
        <v>10846.199776087</v>
      </c>
      <c r="AC84" s="325">
        <v>16395.121331260998</v>
      </c>
      <c r="AD84" s="325">
        <v>21824.793509476</v>
      </c>
      <c r="AE84" s="325">
        <v>5173.4515492809996</v>
      </c>
      <c r="AF84" s="325">
        <v>9552.8902912180019</v>
      </c>
      <c r="AG84" s="325"/>
      <c r="AH84" s="325"/>
      <c r="AJ84" s="325">
        <f>AA84</f>
        <v>5485.6214070540009</v>
      </c>
      <c r="AK84" s="325">
        <f t="shared" si="33"/>
        <v>5360.578369032999</v>
      </c>
      <c r="AL84" s="325">
        <f t="shared" si="33"/>
        <v>5548.9215551739981</v>
      </c>
      <c r="AM84" s="325">
        <f t="shared" si="33"/>
        <v>5429.6721782150016</v>
      </c>
      <c r="AN84" s="325">
        <f>AE84</f>
        <v>5173.4515492809996</v>
      </c>
      <c r="AO84" s="325">
        <f t="shared" si="33"/>
        <v>4379.4387419370023</v>
      </c>
      <c r="AP84" s="325"/>
      <c r="AQ84" s="325"/>
      <c r="BE84"/>
      <c r="BF84"/>
      <c r="BG84"/>
      <c r="BH84"/>
      <c r="BI84"/>
      <c r="BJ84"/>
      <c r="BK84"/>
      <c r="BL84"/>
      <c r="BM84"/>
    </row>
    <row r="85" spans="2:65" x14ac:dyDescent="0.25">
      <c r="B85" t="s">
        <v>441</v>
      </c>
      <c r="T85" s="416">
        <v>0</v>
      </c>
      <c r="U85" s="416">
        <v>0</v>
      </c>
      <c r="V85" s="325">
        <v>2412.5637552050002</v>
      </c>
      <c r="W85" s="325">
        <v>2280.4649424499999</v>
      </c>
      <c r="X85" s="416">
        <f t="shared" si="32"/>
        <v>2816.6248344689998</v>
      </c>
      <c r="Y85" s="416"/>
      <c r="AA85" s="325">
        <v>762.33781743299994</v>
      </c>
      <c r="AB85" s="325">
        <v>1358.6069295550001</v>
      </c>
      <c r="AC85" s="325">
        <v>2032.8483887250002</v>
      </c>
      <c r="AD85" s="325">
        <v>2816.6248344689998</v>
      </c>
      <c r="AE85" s="325">
        <v>945.67277078300003</v>
      </c>
      <c r="AF85" s="325">
        <v>1570.7367199780001</v>
      </c>
      <c r="AG85" s="325"/>
      <c r="AH85" s="325"/>
      <c r="AJ85" s="325">
        <f>AA85</f>
        <v>762.33781743299994</v>
      </c>
      <c r="AK85" s="325">
        <f t="shared" si="33"/>
        <v>596.26911212200014</v>
      </c>
      <c r="AL85" s="325">
        <f t="shared" si="33"/>
        <v>674.2414591700001</v>
      </c>
      <c r="AM85" s="325">
        <f t="shared" si="33"/>
        <v>783.7764457439996</v>
      </c>
      <c r="AN85" s="325">
        <f>AE85</f>
        <v>945.67277078300003</v>
      </c>
      <c r="AO85" s="325">
        <f t="shared" si="33"/>
        <v>625.06394919500008</v>
      </c>
      <c r="AP85" s="325"/>
      <c r="AQ85" s="325"/>
      <c r="BE85"/>
      <c r="BF85"/>
      <c r="BG85"/>
      <c r="BH85"/>
      <c r="BI85"/>
      <c r="BJ85"/>
      <c r="BK85"/>
      <c r="BL85"/>
      <c r="BM85"/>
    </row>
    <row r="86" spans="2:65" x14ac:dyDescent="0.25">
      <c r="T86" s="325"/>
      <c r="U86" s="325"/>
      <c r="V86" s="325"/>
      <c r="W86" s="325"/>
      <c r="X86" s="325">
        <f t="shared" si="32"/>
        <v>0</v>
      </c>
      <c r="Y86" s="325"/>
      <c r="AA86" s="325"/>
      <c r="AB86" s="325"/>
      <c r="AC86" s="325"/>
      <c r="AD86" s="325"/>
      <c r="AE86" s="325"/>
      <c r="AF86" s="325"/>
      <c r="AG86" s="325"/>
      <c r="AH86" s="325"/>
      <c r="AJ86" s="325"/>
      <c r="AK86" s="325"/>
      <c r="AL86" s="325"/>
      <c r="AM86" s="325"/>
      <c r="AN86" s="325"/>
      <c r="AO86" s="325"/>
      <c r="AP86" s="325"/>
      <c r="AQ86" s="325"/>
      <c r="BE86"/>
      <c r="BF86"/>
      <c r="BG86"/>
      <c r="BH86"/>
      <c r="BI86"/>
      <c r="BJ86"/>
      <c r="BK86"/>
      <c r="BL86"/>
      <c r="BM86"/>
    </row>
    <row r="87" spans="2:65" x14ac:dyDescent="0.25">
      <c r="B87" s="34" t="s">
        <v>442</v>
      </c>
      <c r="C87" s="34"/>
      <c r="D87" s="34"/>
      <c r="E87" s="34"/>
      <c r="F87" s="34"/>
      <c r="G87" s="34"/>
      <c r="H87" s="34"/>
      <c r="I87" s="34"/>
      <c r="J87" s="34"/>
      <c r="K87" s="34"/>
      <c r="L87" s="34"/>
      <c r="M87" s="34"/>
      <c r="N87" s="34"/>
      <c r="O87" s="34"/>
      <c r="P87" s="34"/>
      <c r="Q87" s="34"/>
      <c r="R87" s="34"/>
      <c r="S87" s="34"/>
      <c r="T87" s="361">
        <v>11916.52322988362</v>
      </c>
      <c r="U87" s="361">
        <v>12218.362060684722</v>
      </c>
      <c r="V87" s="361">
        <v>11905.208116971</v>
      </c>
      <c r="W87" s="361">
        <v>8218.7849595389998</v>
      </c>
      <c r="X87" s="361">
        <f t="shared" si="32"/>
        <v>6997.3239290600004</v>
      </c>
      <c r="Y87" s="361"/>
      <c r="AA87" s="361">
        <v>2436.5386767780001</v>
      </c>
      <c r="AB87" s="361">
        <v>4341.1941053849996</v>
      </c>
      <c r="AC87" s="361">
        <v>5556.9374112140003</v>
      </c>
      <c r="AD87" s="361">
        <v>6997.3239290600004</v>
      </c>
      <c r="AE87" s="361">
        <v>1754.2787266639998</v>
      </c>
      <c r="AF87" s="361">
        <v>2885.5010016699998</v>
      </c>
      <c r="AG87" s="361"/>
      <c r="AH87" s="361"/>
      <c r="AJ87" s="361">
        <f>AA87</f>
        <v>2436.5386767780001</v>
      </c>
      <c r="AK87" s="361">
        <f t="shared" ref="AK87:AO90" si="34">AB87-AA87</f>
        <v>1904.6554286069995</v>
      </c>
      <c r="AL87" s="361">
        <f t="shared" si="34"/>
        <v>1215.7433058290007</v>
      </c>
      <c r="AM87" s="361">
        <f t="shared" si="34"/>
        <v>1440.3865178460001</v>
      </c>
      <c r="AN87" s="361">
        <f>AE87</f>
        <v>1754.2787266639998</v>
      </c>
      <c r="AO87" s="361">
        <f t="shared" si="34"/>
        <v>1131.222275006</v>
      </c>
      <c r="AP87" s="361"/>
      <c r="AQ87" s="361"/>
      <c r="BE87"/>
      <c r="BF87"/>
      <c r="BG87"/>
      <c r="BH87"/>
      <c r="BI87"/>
      <c r="BJ87"/>
      <c r="BK87"/>
      <c r="BL87"/>
      <c r="BM87"/>
    </row>
    <row r="88" spans="2:65" x14ac:dyDescent="0.25">
      <c r="B88" s="41" t="s">
        <v>180</v>
      </c>
      <c r="C88" s="41"/>
      <c r="D88" s="41"/>
      <c r="E88" s="41"/>
      <c r="F88" s="41"/>
      <c r="G88" s="41"/>
      <c r="H88" s="41"/>
      <c r="I88" s="41"/>
      <c r="J88" s="41"/>
      <c r="K88" s="41"/>
      <c r="L88" s="41"/>
      <c r="M88" s="41"/>
      <c r="N88" s="41"/>
      <c r="O88" s="41"/>
      <c r="P88" s="41"/>
      <c r="Q88" s="41"/>
      <c r="R88" s="41"/>
      <c r="S88" s="41"/>
      <c r="T88" s="416">
        <v>6730</v>
      </c>
      <c r="U88" s="416">
        <v>6470</v>
      </c>
      <c r="V88" s="325">
        <v>5010.4464441320006</v>
      </c>
      <c r="W88" s="325">
        <v>1571.5064074959996</v>
      </c>
      <c r="X88" s="416">
        <f t="shared" si="32"/>
        <v>1303.8285227390002</v>
      </c>
      <c r="Y88" s="416"/>
      <c r="AA88" s="325">
        <v>545.51186817100006</v>
      </c>
      <c r="AB88" s="325">
        <v>872.1717783859998</v>
      </c>
      <c r="AC88" s="325">
        <v>1073.0870628529997</v>
      </c>
      <c r="AD88" s="325">
        <v>1303.8285227390002</v>
      </c>
      <c r="AE88" s="325">
        <v>364.41023275099997</v>
      </c>
      <c r="AF88" s="325">
        <v>533.98629818299992</v>
      </c>
      <c r="AG88" s="325"/>
      <c r="AH88" s="325"/>
      <c r="AJ88" s="325">
        <f>AA88</f>
        <v>545.51186817100006</v>
      </c>
      <c r="AK88" s="325">
        <f t="shared" si="34"/>
        <v>326.65991021499974</v>
      </c>
      <c r="AL88" s="325">
        <f t="shared" si="34"/>
        <v>200.91528446699988</v>
      </c>
      <c r="AM88" s="325">
        <f t="shared" si="34"/>
        <v>230.74145988600048</v>
      </c>
      <c r="AN88" s="325">
        <f>AE88</f>
        <v>364.41023275099997</v>
      </c>
      <c r="AO88" s="325">
        <f t="shared" si="34"/>
        <v>169.57606543199995</v>
      </c>
      <c r="AP88" s="325"/>
      <c r="AQ88" s="325"/>
      <c r="BE88"/>
      <c r="BF88"/>
      <c r="BG88"/>
      <c r="BH88"/>
      <c r="BI88"/>
      <c r="BJ88"/>
      <c r="BK88"/>
      <c r="BL88"/>
      <c r="BM88"/>
    </row>
    <row r="89" spans="2:65" x14ac:dyDescent="0.25">
      <c r="B89" t="s">
        <v>440</v>
      </c>
      <c r="T89" s="416">
        <v>5186</v>
      </c>
      <c r="U89" s="416">
        <v>5748</v>
      </c>
      <c r="V89" s="325">
        <v>6532.5453584549996</v>
      </c>
      <c r="W89" s="325">
        <v>6492.7074600429996</v>
      </c>
      <c r="X89" s="416">
        <f t="shared" si="32"/>
        <v>5498.5848163209994</v>
      </c>
      <c r="Y89" s="416"/>
      <c r="AA89" s="325">
        <v>1829.535859607</v>
      </c>
      <c r="AB89" s="325">
        <v>3356.2748229990002</v>
      </c>
      <c r="AC89" s="325">
        <v>4347.1759173609998</v>
      </c>
      <c r="AD89" s="325">
        <v>5498.5848163209994</v>
      </c>
      <c r="AE89" s="325">
        <v>1257.090658913</v>
      </c>
      <c r="AF89" s="325">
        <v>2093.658006487</v>
      </c>
      <c r="AG89" s="325"/>
      <c r="AH89" s="325"/>
      <c r="AJ89" s="325">
        <f>AA89</f>
        <v>1829.535859607</v>
      </c>
      <c r="AK89" s="325">
        <f t="shared" si="34"/>
        <v>1526.7389633920002</v>
      </c>
      <c r="AL89" s="325">
        <f t="shared" si="34"/>
        <v>990.90109436199964</v>
      </c>
      <c r="AM89" s="325">
        <f t="shared" si="34"/>
        <v>1151.4088989599995</v>
      </c>
      <c r="AN89" s="325">
        <f>AE89</f>
        <v>1257.090658913</v>
      </c>
      <c r="AO89" s="325">
        <f t="shared" si="34"/>
        <v>836.567347574</v>
      </c>
      <c r="AP89" s="325"/>
      <c r="AQ89" s="325"/>
      <c r="BE89"/>
      <c r="BF89"/>
      <c r="BG89"/>
      <c r="BH89"/>
      <c r="BI89"/>
      <c r="BJ89"/>
      <c r="BK89"/>
      <c r="BL89"/>
      <c r="BM89"/>
    </row>
    <row r="90" spans="2:65" x14ac:dyDescent="0.25">
      <c r="B90" t="s">
        <v>441</v>
      </c>
      <c r="T90" s="416">
        <v>0</v>
      </c>
      <c r="U90" s="416">
        <v>0</v>
      </c>
      <c r="V90" s="325">
        <v>362.21631438400004</v>
      </c>
      <c r="W90" s="325">
        <v>154.57109199999996</v>
      </c>
      <c r="X90" s="416">
        <f t="shared" si="32"/>
        <v>194.91059000000004</v>
      </c>
      <c r="Y90" s="416"/>
      <c r="AA90" s="325">
        <v>61.490949000000008</v>
      </c>
      <c r="AB90" s="325">
        <v>112.74750400000001</v>
      </c>
      <c r="AC90" s="325">
        <v>136.674431</v>
      </c>
      <c r="AD90" s="325">
        <v>194.91059000000004</v>
      </c>
      <c r="AE90" s="325">
        <v>132.77783499999998</v>
      </c>
      <c r="AF90" s="325">
        <v>257.856697</v>
      </c>
      <c r="AG90" s="325"/>
      <c r="AH90" s="325"/>
      <c r="AJ90" s="325">
        <f>AA90</f>
        <v>61.490949000000008</v>
      </c>
      <c r="AK90" s="325">
        <f t="shared" si="34"/>
        <v>51.256554999999999</v>
      </c>
      <c r="AL90" s="325">
        <f t="shared" si="34"/>
        <v>23.926926999999992</v>
      </c>
      <c r="AM90" s="325">
        <f t="shared" si="34"/>
        <v>58.236159000000043</v>
      </c>
      <c r="AN90" s="325">
        <f>AE90</f>
        <v>132.77783499999998</v>
      </c>
      <c r="AO90" s="325">
        <f t="shared" si="34"/>
        <v>125.07886200000002</v>
      </c>
      <c r="AP90" s="325"/>
      <c r="AQ90" s="325"/>
      <c r="BE90"/>
      <c r="BF90"/>
      <c r="BG90"/>
      <c r="BH90"/>
      <c r="BI90"/>
      <c r="BJ90"/>
      <c r="BK90"/>
      <c r="BL90"/>
      <c r="BM90"/>
    </row>
    <row r="92" spans="2:65" x14ac:dyDescent="0.25">
      <c r="B92" s="165" t="s">
        <v>324</v>
      </c>
      <c r="C92" s="165"/>
      <c r="D92" s="165"/>
      <c r="E92" s="165"/>
      <c r="F92" s="165"/>
      <c r="G92" s="165"/>
      <c r="H92" s="165"/>
      <c r="I92" s="165"/>
      <c r="J92" s="165"/>
      <c r="K92" s="165"/>
      <c r="L92" s="165"/>
      <c r="M92" s="165"/>
      <c r="N92" s="165"/>
      <c r="O92" s="165"/>
      <c r="P92" s="165"/>
      <c r="Q92" s="165"/>
      <c r="R92" s="165"/>
      <c r="S92" s="165"/>
      <c r="T92" s="240">
        <v>2018</v>
      </c>
      <c r="U92" s="240">
        <v>2019</v>
      </c>
      <c r="V92" s="240">
        <v>2020</v>
      </c>
      <c r="W92" s="240">
        <v>2021</v>
      </c>
      <c r="X92" s="241">
        <v>2022</v>
      </c>
      <c r="Y92" s="242">
        <v>2023</v>
      </c>
      <c r="AA92" s="243" t="s">
        <v>283</v>
      </c>
      <c r="AB92" s="243" t="s">
        <v>284</v>
      </c>
      <c r="AC92" s="243" t="s">
        <v>285</v>
      </c>
      <c r="AD92" s="243">
        <v>2022</v>
      </c>
      <c r="AE92" s="244" t="s">
        <v>313</v>
      </c>
      <c r="AF92" s="244" t="s">
        <v>314</v>
      </c>
      <c r="AG92" s="245" t="s">
        <v>315</v>
      </c>
      <c r="AH92" s="246">
        <v>2023</v>
      </c>
      <c r="AJ92" s="243" t="s">
        <v>3</v>
      </c>
      <c r="AK92" s="243" t="s">
        <v>19</v>
      </c>
      <c r="AL92" s="243" t="s">
        <v>20</v>
      </c>
      <c r="AM92" s="243" t="s">
        <v>21</v>
      </c>
      <c r="AN92" s="244" t="s">
        <v>283</v>
      </c>
      <c r="AO92" s="244" t="s">
        <v>286</v>
      </c>
      <c r="AP92" s="244" t="s">
        <v>287</v>
      </c>
      <c r="AQ92" s="244" t="s">
        <v>288</v>
      </c>
      <c r="AR92" s="239"/>
      <c r="AS92" s="239"/>
      <c r="AT92" s="239"/>
      <c r="BE92"/>
      <c r="BF92"/>
      <c r="BG92"/>
      <c r="BH92"/>
      <c r="BI92"/>
      <c r="BJ92"/>
      <c r="BK92"/>
      <c r="BL92"/>
      <c r="BM92"/>
    </row>
    <row r="93" spans="2:65" x14ac:dyDescent="0.25">
      <c r="B93" s="34" t="s">
        <v>181</v>
      </c>
      <c r="C93" s="34"/>
      <c r="D93" s="34"/>
      <c r="E93" s="34"/>
      <c r="F93" s="34"/>
      <c r="G93" s="34"/>
      <c r="H93" s="34"/>
      <c r="I93" s="34"/>
      <c r="J93" s="34"/>
      <c r="K93" s="34"/>
      <c r="L93" s="34"/>
      <c r="M93" s="34"/>
      <c r="N93" s="34"/>
      <c r="O93" s="34"/>
      <c r="P93" s="34"/>
      <c r="Q93" s="34"/>
      <c r="R93" s="34"/>
      <c r="S93" s="34"/>
      <c r="T93" s="361">
        <f>SUM(T94:T96)</f>
        <v>6879.1869999999999</v>
      </c>
      <c r="U93" s="361">
        <f>SUM(U94:U96)</f>
        <v>6879.2020000000002</v>
      </c>
      <c r="V93" s="361">
        <f>SUM(V94:V96)</f>
        <v>4855.8310000000001</v>
      </c>
      <c r="W93" s="361">
        <f>SUM(W94:W96)</f>
        <v>4855.8310000000001</v>
      </c>
      <c r="X93" s="361">
        <f>AD93</f>
        <v>5425.8310000000001</v>
      </c>
      <c r="Y93" s="361"/>
      <c r="AA93" s="361">
        <f t="shared" ref="AA93:AF93" si="35">SUM(AA94:AA96)</f>
        <v>5399.8160000000007</v>
      </c>
      <c r="AB93" s="361">
        <f t="shared" si="35"/>
        <v>5425.8310000000001</v>
      </c>
      <c r="AC93" s="361">
        <f t="shared" si="35"/>
        <v>5425.8310000000001</v>
      </c>
      <c r="AD93" s="361">
        <f t="shared" si="35"/>
        <v>5425.8310000000001</v>
      </c>
      <c r="AE93" s="361">
        <f t="shared" si="35"/>
        <v>5425.8310000000001</v>
      </c>
      <c r="AF93" s="361">
        <f t="shared" si="35"/>
        <v>5425.8310000000001</v>
      </c>
      <c r="AG93" s="361"/>
      <c r="AH93" s="361"/>
      <c r="AJ93" s="361"/>
      <c r="AK93" s="361"/>
      <c r="AL93" s="361"/>
      <c r="AM93" s="361"/>
      <c r="AN93" s="361"/>
      <c r="AO93" s="361"/>
      <c r="AP93" s="361"/>
      <c r="AQ93" s="361"/>
      <c r="AR93" s="383"/>
      <c r="AS93" s="383"/>
      <c r="AT93" s="383"/>
      <c r="BE93"/>
      <c r="BF93"/>
      <c r="BG93"/>
      <c r="BH93"/>
      <c r="BI93"/>
      <c r="BJ93"/>
      <c r="BK93"/>
      <c r="BL93"/>
      <c r="BM93"/>
    </row>
    <row r="94" spans="2:65" x14ac:dyDescent="0.25">
      <c r="B94" t="s">
        <v>182</v>
      </c>
      <c r="T94" s="325">
        <f>'Operating Data'!T32</f>
        <v>3729.0030000000002</v>
      </c>
      <c r="U94" s="325">
        <f>'Operating Data'!U32</f>
        <v>3729.0030000000002</v>
      </c>
      <c r="V94" s="325">
        <f>'Operating Data'!V32</f>
        <v>2885.6320000000001</v>
      </c>
      <c r="W94" s="325">
        <f>'Operating Data'!W32</f>
        <v>2885.6320000000001</v>
      </c>
      <c r="X94" s="325">
        <f>AD94</f>
        <v>2885.6320000000001</v>
      </c>
      <c r="Y94" s="325"/>
      <c r="AA94" s="325">
        <v>2885.6320000000001</v>
      </c>
      <c r="AB94" s="325">
        <v>2885.6320000000001</v>
      </c>
      <c r="AC94" s="325">
        <v>2885.6320000000001</v>
      </c>
      <c r="AD94" s="325">
        <v>2885.6320000000001</v>
      </c>
      <c r="AE94" s="325">
        <f>'Operating Data'!AE32</f>
        <v>2885.6320000000001</v>
      </c>
      <c r="AF94" s="325">
        <f>'Operating Data'!AF32</f>
        <v>2885.6320000000001</v>
      </c>
      <c r="AG94" s="325"/>
      <c r="AH94" s="325"/>
      <c r="AJ94" s="325"/>
      <c r="AK94" s="325"/>
      <c r="AL94" s="325"/>
      <c r="AM94" s="325"/>
      <c r="AN94" s="325"/>
      <c r="AO94" s="325"/>
      <c r="AP94" s="325"/>
      <c r="AQ94" s="325"/>
      <c r="AR94" s="383"/>
      <c r="AS94" s="383"/>
      <c r="AT94" s="383"/>
      <c r="BE94"/>
      <c r="BF94"/>
      <c r="BG94"/>
      <c r="BH94"/>
      <c r="BI94"/>
      <c r="BJ94"/>
      <c r="BK94"/>
      <c r="BL94"/>
      <c r="BM94"/>
    </row>
    <row r="95" spans="2:65" x14ac:dyDescent="0.25">
      <c r="B95" s="1" t="s">
        <v>183</v>
      </c>
      <c r="C95" s="1"/>
      <c r="D95" s="1"/>
      <c r="E95" s="1"/>
      <c r="F95" s="1"/>
      <c r="G95" s="1"/>
      <c r="H95" s="1"/>
      <c r="I95" s="1"/>
      <c r="J95" s="1"/>
      <c r="K95" s="1"/>
      <c r="L95" s="1"/>
      <c r="M95" s="1"/>
      <c r="N95" s="1"/>
      <c r="O95" s="1"/>
      <c r="P95" s="1"/>
      <c r="Q95" s="1"/>
      <c r="R95" s="1"/>
      <c r="S95" s="1"/>
      <c r="T95" s="325">
        <f>'Operating Data'!T35</f>
        <v>3150.1840000000002</v>
      </c>
      <c r="U95" s="325">
        <f>'Operating Data'!U35</f>
        <v>3150.1990000000001</v>
      </c>
      <c r="V95" s="325">
        <f>'Operating Data'!V35</f>
        <v>1970.1990000000001</v>
      </c>
      <c r="W95" s="325">
        <f>'Operating Data'!W35</f>
        <v>1970.1990000000001</v>
      </c>
      <c r="X95" s="325">
        <f>AD95</f>
        <v>2540.1990000000001</v>
      </c>
      <c r="Y95" s="325"/>
      <c r="AA95" s="325">
        <f>'Operating Data'!AA35</f>
        <v>2514.1840000000002</v>
      </c>
      <c r="AB95" s="325">
        <f>'Operating Data'!AB35</f>
        <v>2540.1990000000001</v>
      </c>
      <c r="AC95" s="325">
        <f>'Operating Data'!AC35</f>
        <v>2540.1990000000001</v>
      </c>
      <c r="AD95" s="325">
        <f>'Operating Data'!AD35</f>
        <v>2540.1990000000001</v>
      </c>
      <c r="AE95" s="325">
        <f>'Operating Data'!AE35</f>
        <v>2540.1990000000001</v>
      </c>
      <c r="AF95" s="325">
        <f>'Operating Data'!AF35</f>
        <v>2540.1990000000001</v>
      </c>
      <c r="AG95" s="325"/>
      <c r="AH95" s="325"/>
      <c r="AJ95" s="325"/>
      <c r="AK95" s="325"/>
      <c r="AL95" s="325"/>
      <c r="AM95" s="325"/>
      <c r="AN95" s="325"/>
      <c r="AO95" s="325"/>
      <c r="AP95" s="325"/>
      <c r="AQ95" s="325"/>
      <c r="AR95" s="383"/>
      <c r="AS95" s="383"/>
      <c r="AT95" s="383"/>
      <c r="BE95"/>
      <c r="BF95"/>
      <c r="BG95"/>
      <c r="BH95"/>
      <c r="BI95"/>
      <c r="BJ95"/>
      <c r="BK95"/>
      <c r="BL95"/>
      <c r="BM95"/>
    </row>
    <row r="96" spans="2:65" x14ac:dyDescent="0.25">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2:65" x14ac:dyDescent="0.25">
      <c r="B97" s="10"/>
      <c r="C97" s="10"/>
      <c r="D97" s="10"/>
      <c r="E97" s="10"/>
      <c r="F97" s="10"/>
      <c r="G97" s="10"/>
      <c r="H97" s="10"/>
      <c r="I97" s="10"/>
      <c r="J97" s="10"/>
      <c r="K97" s="10"/>
      <c r="L97" s="10"/>
      <c r="M97" s="10"/>
      <c r="N97" s="10"/>
      <c r="O97" s="10"/>
      <c r="P97" s="10"/>
      <c r="Q97" s="10"/>
      <c r="R97" s="10"/>
      <c r="S97" s="10"/>
      <c r="T97" s="239"/>
      <c r="U97" s="239"/>
      <c r="V97" s="383"/>
      <c r="W97" s="383"/>
      <c r="X97" s="383">
        <f>AH97</f>
        <v>0</v>
      </c>
      <c r="Y97" s="383"/>
      <c r="AA97" s="383"/>
      <c r="AB97" s="383"/>
      <c r="AC97" s="384"/>
      <c r="AD97" s="384"/>
      <c r="AE97" s="384"/>
      <c r="AF97" s="384"/>
      <c r="AJ97" s="383"/>
      <c r="AK97" s="383"/>
      <c r="AL97" s="383"/>
      <c r="AM97" s="383"/>
      <c r="AN97" s="383"/>
      <c r="AO97" s="383"/>
      <c r="AP97" s="383"/>
      <c r="AQ97" s="383"/>
      <c r="AR97" s="383"/>
      <c r="AS97" s="383"/>
      <c r="AT97" s="383"/>
      <c r="BE97"/>
      <c r="BF97"/>
      <c r="BG97"/>
      <c r="BH97"/>
      <c r="BI97"/>
      <c r="BJ97"/>
      <c r="BK97"/>
      <c r="BL97"/>
      <c r="BM97"/>
    </row>
    <row r="98" spans="2:65" x14ac:dyDescent="0.25">
      <c r="B98" s="34" t="s">
        <v>443</v>
      </c>
      <c r="C98" s="34"/>
      <c r="D98" s="34"/>
      <c r="E98" s="34"/>
      <c r="F98" s="34"/>
      <c r="G98" s="34"/>
      <c r="H98" s="34"/>
      <c r="I98" s="34"/>
      <c r="J98" s="34"/>
      <c r="K98" s="34"/>
      <c r="L98" s="34"/>
      <c r="M98" s="34"/>
      <c r="N98" s="34"/>
      <c r="O98" s="34"/>
      <c r="P98" s="34"/>
      <c r="Q98" s="34"/>
      <c r="R98" s="34"/>
      <c r="S98" s="34"/>
      <c r="T98" s="361"/>
      <c r="U98" s="361"/>
      <c r="V98" s="361"/>
      <c r="W98" s="361"/>
      <c r="X98" s="361">
        <f>AH98</f>
        <v>0</v>
      </c>
      <c r="Y98" s="361"/>
      <c r="AA98" s="361"/>
      <c r="AB98" s="361"/>
      <c r="AC98" s="361"/>
      <c r="AD98" s="361"/>
      <c r="AE98" s="361"/>
      <c r="AF98" s="361"/>
      <c r="AJ98" s="361"/>
      <c r="AK98" s="361"/>
      <c r="AL98" s="361"/>
      <c r="AM98" s="361"/>
      <c r="AN98" s="361"/>
      <c r="AO98" s="361"/>
      <c r="AP98" s="361"/>
      <c r="AQ98" s="361"/>
      <c r="BE98"/>
      <c r="BF98"/>
      <c r="BG98"/>
      <c r="BH98"/>
      <c r="BI98"/>
      <c r="BJ98"/>
      <c r="BK98"/>
      <c r="BL98"/>
      <c r="BM98"/>
    </row>
    <row r="99" spans="2:65" x14ac:dyDescent="0.25">
      <c r="B99" t="s">
        <v>182</v>
      </c>
      <c r="T99" s="308">
        <v>0.1632493197341299</v>
      </c>
      <c r="U99" s="308">
        <v>0.31174266935761574</v>
      </c>
      <c r="V99" s="308">
        <v>0.3044069824926281</v>
      </c>
      <c r="W99" s="308">
        <v>0.2552950390178132</v>
      </c>
      <c r="X99" s="308">
        <f>AD99</f>
        <v>0.35789663533850269</v>
      </c>
      <c r="Y99" s="308"/>
      <c r="AA99" s="308">
        <v>0.33216739083516644</v>
      </c>
      <c r="AB99" s="308">
        <v>0.31314657468662788</v>
      </c>
      <c r="AC99" s="308">
        <v>0.36621029187785198</v>
      </c>
      <c r="AD99" s="308">
        <v>0.35789663533850269</v>
      </c>
      <c r="AE99" s="308">
        <v>0.19858160913019834</v>
      </c>
      <c r="AF99" s="308">
        <v>0.171351155683999</v>
      </c>
      <c r="AG99" s="308"/>
      <c r="AH99" s="308"/>
      <c r="AJ99" s="308"/>
      <c r="AK99" s="307"/>
      <c r="AL99" s="307"/>
      <c r="AM99" s="307"/>
      <c r="AN99" s="308"/>
      <c r="AO99" s="307"/>
      <c r="AP99" s="307"/>
      <c r="AQ99" s="307"/>
      <c r="BE99"/>
      <c r="BF99"/>
      <c r="BG99"/>
      <c r="BH99"/>
      <c r="BI99"/>
      <c r="BJ99"/>
      <c r="BK99"/>
      <c r="BL99"/>
      <c r="BM99"/>
    </row>
    <row r="100" spans="2:65" x14ac:dyDescent="0.25">
      <c r="B100" s="1" t="s">
        <v>184</v>
      </c>
      <c r="C100" s="1"/>
      <c r="D100" s="1"/>
      <c r="E100" s="1"/>
      <c r="F100" s="1"/>
      <c r="G100" s="1"/>
      <c r="H100" s="1"/>
      <c r="I100" s="1"/>
      <c r="J100" s="1"/>
      <c r="K100" s="1"/>
      <c r="L100" s="1"/>
      <c r="M100" s="1"/>
      <c r="N100" s="1"/>
      <c r="O100" s="1"/>
      <c r="P100" s="1"/>
      <c r="Q100" s="1"/>
      <c r="R100" s="1"/>
      <c r="S100" s="1"/>
      <c r="T100" s="308">
        <v>0.65844514941211441</v>
      </c>
      <c r="U100" s="308">
        <v>0.33585193109479722</v>
      </c>
      <c r="V100" s="308">
        <v>0.21889375408216663</v>
      </c>
      <c r="W100" s="308">
        <v>0.37919467410464713</v>
      </c>
      <c r="X100" s="308">
        <f>AD100</f>
        <v>0.42817831821642266</v>
      </c>
      <c r="Y100" s="308"/>
      <c r="AA100" s="308">
        <v>0.46506042471911652</v>
      </c>
      <c r="AB100" s="308">
        <v>0.42471532014757046</v>
      </c>
      <c r="AC100" s="308">
        <v>0.47349434115899897</v>
      </c>
      <c r="AD100" s="308">
        <v>0.42817831821642266</v>
      </c>
      <c r="AE100" s="308">
        <v>0.23093774353694879</v>
      </c>
      <c r="AF100" s="308">
        <v>0.20787811457393907</v>
      </c>
      <c r="AG100" s="308"/>
      <c r="AH100" s="308"/>
      <c r="AJ100" s="308"/>
      <c r="AK100" s="307"/>
      <c r="AL100" s="307"/>
      <c r="AM100" s="307"/>
      <c r="AN100" s="308"/>
      <c r="AO100" s="307"/>
      <c r="AP100" s="307"/>
      <c r="AQ100" s="307"/>
      <c r="BE100"/>
      <c r="BF100"/>
      <c r="BG100"/>
      <c r="BH100"/>
      <c r="BI100"/>
      <c r="BJ100"/>
      <c r="BK100"/>
      <c r="BL100"/>
      <c r="BM100"/>
    </row>
    <row r="101" spans="2:65" x14ac:dyDescent="0.25">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2:65" x14ac:dyDescent="0.25">
      <c r="T102" s="325"/>
      <c r="U102" s="325"/>
      <c r="V102" s="325"/>
      <c r="W102" s="325"/>
      <c r="X102" s="325">
        <f>AH102</f>
        <v>0</v>
      </c>
      <c r="Y102" s="325"/>
      <c r="AA102" s="325"/>
      <c r="AB102" s="325"/>
      <c r="AC102" s="325"/>
      <c r="AD102" s="325"/>
      <c r="AE102" s="325"/>
      <c r="AF102" s="325"/>
      <c r="AG102" s="325"/>
      <c r="AJ102" s="325"/>
      <c r="AK102" s="325"/>
      <c r="AL102" s="325"/>
      <c r="AM102" s="325"/>
      <c r="AN102" s="325"/>
      <c r="AO102" s="325"/>
      <c r="AP102" s="325"/>
      <c r="AQ102" s="325"/>
      <c r="BE102"/>
      <c r="BF102"/>
      <c r="BG102"/>
      <c r="BH102"/>
      <c r="BI102"/>
      <c r="BJ102"/>
      <c r="BK102"/>
      <c r="BL102"/>
      <c r="BM102"/>
    </row>
    <row r="103" spans="2:65" x14ac:dyDescent="0.25">
      <c r="B103" s="34" t="s">
        <v>444</v>
      </c>
      <c r="C103" s="34"/>
      <c r="D103" s="34"/>
      <c r="E103" s="34"/>
      <c r="F103" s="34"/>
      <c r="G103" s="34"/>
      <c r="H103" s="34"/>
      <c r="I103" s="34"/>
      <c r="J103" s="34"/>
      <c r="K103" s="34"/>
      <c r="L103" s="34"/>
      <c r="M103" s="34"/>
      <c r="N103" s="34"/>
      <c r="O103" s="34"/>
      <c r="P103" s="34"/>
      <c r="Q103" s="34"/>
      <c r="R103" s="34"/>
      <c r="S103" s="34"/>
      <c r="T103" s="361">
        <v>20852.629305775001</v>
      </c>
      <c r="U103" s="361">
        <v>18825.754132675</v>
      </c>
      <c r="V103" s="361">
        <v>15402.102134538998</v>
      </c>
      <c r="W103" s="361">
        <v>11904.820571711</v>
      </c>
      <c r="X103" s="361">
        <f>AD103</f>
        <v>15859.671486269002</v>
      </c>
      <c r="Y103" s="361"/>
      <c r="AA103" s="361">
        <f t="shared" ref="AA103:AF103" si="36">SUM(AA104:AA105)</f>
        <v>3869.9014015339999</v>
      </c>
      <c r="AB103" s="361">
        <f t="shared" si="36"/>
        <v>7276.3636995780007</v>
      </c>
      <c r="AC103" s="361">
        <f t="shared" si="36"/>
        <v>12560.688578609999</v>
      </c>
      <c r="AD103" s="361">
        <f t="shared" si="36"/>
        <v>15859.671486269002</v>
      </c>
      <c r="AE103" s="361">
        <f t="shared" si="36"/>
        <v>2139.6624885900001</v>
      </c>
      <c r="AF103" s="361">
        <f t="shared" si="36"/>
        <v>3779.8871835750006</v>
      </c>
      <c r="AG103" s="361"/>
      <c r="AH103" s="361"/>
      <c r="AJ103" s="361"/>
      <c r="AK103" s="361"/>
      <c r="AL103" s="361"/>
      <c r="AM103" s="361"/>
      <c r="AN103" s="361"/>
      <c r="AO103" s="361"/>
      <c r="AP103" s="361"/>
      <c r="AQ103" s="361"/>
      <c r="BE103"/>
      <c r="BF103"/>
      <c r="BG103"/>
      <c r="BH103"/>
      <c r="BI103"/>
      <c r="BJ103"/>
      <c r="BK103"/>
      <c r="BL103"/>
      <c r="BM103"/>
    </row>
    <row r="104" spans="2:65" x14ac:dyDescent="0.25">
      <c r="B104" t="s">
        <v>182</v>
      </c>
      <c r="T104" s="325">
        <v>5332.7130985999993</v>
      </c>
      <c r="U104" s="325">
        <v>10183.406699540001</v>
      </c>
      <c r="V104" s="325">
        <v>9759.4069472499996</v>
      </c>
      <c r="W104" s="325">
        <v>6434.8743978319999</v>
      </c>
      <c r="X104" s="325">
        <f>AD104</f>
        <v>9033.4202364360008</v>
      </c>
      <c r="Y104" s="325"/>
      <c r="AA104" s="325">
        <f>'Operating Data'!AA85</f>
        <v>2067.8640610769999</v>
      </c>
      <c r="AB104" s="325">
        <f>'Operating Data'!AB85</f>
        <v>3918.6687735170008</v>
      </c>
      <c r="AC104" s="325">
        <f>'Operating Data'!AC85</f>
        <v>6914.6716933709995</v>
      </c>
      <c r="AD104" s="325">
        <f>'Operating Data'!AD85</f>
        <v>9033.4202364360008</v>
      </c>
      <c r="AE104" s="325">
        <f>'Operating Data'!AE85</f>
        <v>1231.8374431120001</v>
      </c>
      <c r="AF104" s="325">
        <f>'Operating Data'!AF85</f>
        <v>2136.4539061940004</v>
      </c>
      <c r="AG104" s="325"/>
      <c r="AH104" s="325"/>
      <c r="AJ104" s="325"/>
      <c r="AK104" s="325"/>
      <c r="AL104" s="325"/>
      <c r="AM104" s="325"/>
      <c r="AN104" s="325"/>
      <c r="AO104" s="325"/>
      <c r="AP104" s="325"/>
      <c r="AQ104" s="325"/>
      <c r="BE104"/>
      <c r="BF104"/>
      <c r="BG104"/>
      <c r="BH104"/>
      <c r="BI104"/>
      <c r="BJ104"/>
      <c r="BK104"/>
      <c r="BL104"/>
      <c r="BM104"/>
    </row>
    <row r="105" spans="2:65" x14ac:dyDescent="0.25">
      <c r="B105" t="s">
        <v>183</v>
      </c>
      <c r="T105" s="325">
        <v>14015.67108835</v>
      </c>
      <c r="U105" s="325">
        <v>7148.9922321100003</v>
      </c>
      <c r="V105" s="325">
        <v>4235.3127476169993</v>
      </c>
      <c r="W105" s="325">
        <v>4151.9325505449997</v>
      </c>
      <c r="X105" s="325">
        <f>AD105</f>
        <v>6826.2512498330007</v>
      </c>
      <c r="Y105" s="325"/>
      <c r="AA105" s="325">
        <f>'Operating Data'!AA89</f>
        <v>1802.0373404569998</v>
      </c>
      <c r="AB105" s="325">
        <f>'Operating Data'!AB89</f>
        <v>3357.6949260609999</v>
      </c>
      <c r="AC105" s="325">
        <f>'Operating Data'!AC89</f>
        <v>5646.0168852389997</v>
      </c>
      <c r="AD105" s="325">
        <f>'Operating Data'!AD89</f>
        <v>6826.2512498330007</v>
      </c>
      <c r="AE105" s="325">
        <f>'Operating Data'!AE89</f>
        <v>907.82504547800011</v>
      </c>
      <c r="AF105" s="325">
        <f>'Operating Data'!AF89</f>
        <v>1643.4332773810002</v>
      </c>
      <c r="AG105" s="325"/>
      <c r="AH105" s="325"/>
      <c r="AJ105" s="325"/>
      <c r="AK105" s="325"/>
      <c r="AL105" s="325"/>
      <c r="AM105" s="325"/>
      <c r="AN105" s="325"/>
      <c r="AO105" s="325"/>
      <c r="AP105" s="325"/>
      <c r="AQ105" s="325"/>
      <c r="BE105"/>
      <c r="BF105"/>
      <c r="BG105"/>
      <c r="BH105"/>
      <c r="BI105"/>
      <c r="BJ105"/>
      <c r="BK105"/>
      <c r="BL105"/>
      <c r="BM105"/>
    </row>
    <row r="107" spans="2:65" x14ac:dyDescent="0.25">
      <c r="B107" s="165" t="s">
        <v>325</v>
      </c>
      <c r="C107" s="165"/>
      <c r="D107" s="165"/>
      <c r="E107" s="165"/>
      <c r="F107" s="165"/>
      <c r="G107" s="165"/>
      <c r="H107" s="165"/>
      <c r="I107" s="165"/>
      <c r="J107" s="165"/>
      <c r="K107" s="165"/>
      <c r="L107" s="165"/>
      <c r="M107" s="165"/>
      <c r="N107" s="165"/>
      <c r="O107" s="165"/>
      <c r="P107" s="165"/>
      <c r="Q107" s="165"/>
      <c r="R107" s="165"/>
      <c r="S107" s="165"/>
      <c r="T107" s="240">
        <v>2018</v>
      </c>
      <c r="U107" s="240">
        <v>2019</v>
      </c>
      <c r="V107" s="240">
        <v>2020</v>
      </c>
      <c r="W107" s="240">
        <v>2021</v>
      </c>
      <c r="X107" s="241">
        <v>2022</v>
      </c>
      <c r="Y107" s="242">
        <v>2023</v>
      </c>
      <c r="AA107" s="243" t="s">
        <v>283</v>
      </c>
      <c r="AB107" s="243" t="s">
        <v>284</v>
      </c>
      <c r="AC107" s="243" t="s">
        <v>285</v>
      </c>
      <c r="AD107" s="243">
        <v>2022</v>
      </c>
      <c r="AE107" s="244" t="s">
        <v>313</v>
      </c>
      <c r="AF107" s="244" t="s">
        <v>314</v>
      </c>
      <c r="AG107" s="245" t="s">
        <v>315</v>
      </c>
      <c r="AH107" s="246">
        <v>2023</v>
      </c>
      <c r="AJ107" s="243" t="s">
        <v>3</v>
      </c>
      <c r="AK107" s="243" t="s">
        <v>19</v>
      </c>
      <c r="AL107" s="243" t="s">
        <v>20</v>
      </c>
      <c r="AM107" s="243" t="s">
        <v>21</v>
      </c>
      <c r="AN107" s="244" t="s">
        <v>283</v>
      </c>
      <c r="AO107" s="244" t="s">
        <v>286</v>
      </c>
      <c r="AP107" s="244" t="s">
        <v>287</v>
      </c>
      <c r="AQ107" s="244" t="s">
        <v>288</v>
      </c>
      <c r="AR107" s="239"/>
      <c r="AS107" s="239"/>
      <c r="AT107" s="239"/>
      <c r="BE107"/>
      <c r="BF107"/>
      <c r="BG107"/>
      <c r="BH107"/>
      <c r="BI107"/>
      <c r="BJ107"/>
      <c r="BK107"/>
      <c r="BL107"/>
      <c r="BM107"/>
    </row>
    <row r="108" spans="2:65" x14ac:dyDescent="0.25">
      <c r="BE108"/>
      <c r="BF108"/>
      <c r="BG108"/>
      <c r="BH108"/>
      <c r="BI108"/>
      <c r="BJ108"/>
      <c r="BK108"/>
      <c r="BL108"/>
      <c r="BM108"/>
    </row>
    <row r="109" spans="2:65" x14ac:dyDescent="0.25">
      <c r="B109" s="20" t="s">
        <v>445</v>
      </c>
      <c r="C109" s="20"/>
      <c r="D109" s="20"/>
      <c r="E109" s="20"/>
      <c r="F109" s="20"/>
      <c r="G109" s="20"/>
      <c r="H109" s="20"/>
      <c r="I109" s="20"/>
      <c r="J109" s="20"/>
      <c r="K109" s="20"/>
      <c r="L109" s="20"/>
      <c r="M109" s="20"/>
      <c r="N109" s="20"/>
      <c r="O109" s="20"/>
      <c r="P109" s="20"/>
      <c r="Q109" s="20"/>
      <c r="R109" s="20"/>
      <c r="S109" s="20"/>
      <c r="T109" s="325">
        <v>3455.3699216070199</v>
      </c>
      <c r="U109" s="325">
        <v>3707.0897421698596</v>
      </c>
      <c r="V109" s="325">
        <v>1585.7940000000001</v>
      </c>
      <c r="W109" s="325">
        <v>3416.6245959410003</v>
      </c>
      <c r="X109" s="325">
        <f>AH109</f>
        <v>0</v>
      </c>
      <c r="Y109" s="325"/>
      <c r="AA109" s="325">
        <v>0</v>
      </c>
      <c r="AB109" s="325">
        <v>3.787944811</v>
      </c>
      <c r="AC109" s="325">
        <v>3.787944811</v>
      </c>
      <c r="AD109" s="325">
        <v>3.787944811</v>
      </c>
      <c r="AE109" s="325">
        <v>0</v>
      </c>
      <c r="AF109" s="325">
        <v>0</v>
      </c>
      <c r="AG109" s="325"/>
      <c r="AH109" s="325"/>
      <c r="AJ109" s="325"/>
      <c r="AK109" s="325"/>
      <c r="AL109" s="325"/>
      <c r="AM109" s="325"/>
      <c r="AN109" s="325"/>
      <c r="AO109" s="325"/>
      <c r="AP109" s="325"/>
      <c r="AQ109" s="325"/>
      <c r="BE109"/>
      <c r="BF109"/>
      <c r="BG109"/>
      <c r="BH109"/>
      <c r="BI109"/>
      <c r="BJ109"/>
      <c r="BK109"/>
      <c r="BL109"/>
      <c r="BM109"/>
    </row>
    <row r="110" spans="2:65" x14ac:dyDescent="0.25">
      <c r="B110" t="s">
        <v>446</v>
      </c>
      <c r="T110" s="308">
        <v>0.79888999999999999</v>
      </c>
      <c r="U110" s="308">
        <v>0.95249165999999996</v>
      </c>
      <c r="V110" s="308">
        <v>0.91947404371584707</v>
      </c>
      <c r="W110" s="308">
        <v>0.93965890410958908</v>
      </c>
      <c r="X110" s="308">
        <f>AH110</f>
        <v>0</v>
      </c>
      <c r="Y110" s="308"/>
      <c r="AA110" s="308">
        <v>1</v>
      </c>
      <c r="AB110" s="308">
        <v>0.95050276243093923</v>
      </c>
      <c r="AC110" s="308">
        <v>0.96718315018315026</v>
      </c>
      <c r="AD110" s="308">
        <v>0.97465753424657542</v>
      </c>
      <c r="AE110" s="308">
        <v>0.99517777777777783</v>
      </c>
      <c r="AF110" s="308">
        <v>0.99760220994475135</v>
      </c>
      <c r="AG110" s="308"/>
      <c r="AH110" s="308"/>
      <c r="AJ110" s="308"/>
      <c r="AK110" s="307"/>
      <c r="AL110" s="307"/>
      <c r="AM110" s="307"/>
      <c r="AN110" s="308"/>
      <c r="AO110" s="307"/>
      <c r="AP110" s="307"/>
      <c r="AQ110" s="307"/>
      <c r="BE110"/>
      <c r="BF110"/>
      <c r="BG110"/>
      <c r="BH110"/>
      <c r="BI110"/>
      <c r="BJ110"/>
      <c r="BK110"/>
      <c r="BL110"/>
      <c r="BM110"/>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A821-06A3-4B13-84B1-1ED099B99D9C}">
  <sheetPr>
    <tabColor rgb="FF3E8077"/>
  </sheetPr>
  <dimension ref="A1:AQ428"/>
  <sheetViews>
    <sheetView showGridLines="0" zoomScale="85" zoomScaleNormal="85" workbookViewId="0">
      <pane xSplit="11" ySplit="3" topLeftCell="S4" activePane="bottomRight" state="frozen"/>
      <selection activeCell="B2" sqref="B2"/>
      <selection pane="topRight" activeCell="B2" sqref="B2"/>
      <selection pane="bottomLeft" activeCell="B2" sqref="B2"/>
      <selection pane="bottomRight" activeCell="B2" sqref="B2"/>
    </sheetView>
  </sheetViews>
  <sheetFormatPr defaultColWidth="8.5703125" defaultRowHeight="15" customHeight="1" outlineLevelRow="1" x14ac:dyDescent="0.25"/>
  <cols>
    <col min="1" max="1" width="5.5703125" customWidth="1"/>
    <col min="2" max="2" width="53.42578125" bestFit="1" customWidth="1"/>
    <col min="3" max="11" width="9.140625" hidden="1" customWidth="1"/>
    <col min="12" max="22" width="9.140625" style="235" customWidth="1"/>
    <col min="23" max="23" width="9.140625" style="350" customWidth="1"/>
    <col min="24" max="25" width="9.140625" style="235" customWidth="1"/>
    <col min="26" max="26" width="9.140625" style="235"/>
    <col min="27" max="34" width="9.140625" style="235" customWidth="1"/>
    <col min="35" max="35" width="9.140625" style="235"/>
    <col min="36" max="44" width="9.140625" style="235" customWidth="1"/>
    <col min="45" max="16384" width="8.5703125" style="235"/>
  </cols>
  <sheetData>
    <row r="1" spans="1:43" ht="5.0999999999999996" customHeight="1" x14ac:dyDescent="0.25"/>
    <row r="2" spans="1:43" ht="30" customHeight="1" x14ac:dyDescent="0.25">
      <c r="B2" s="171" t="s">
        <v>54</v>
      </c>
      <c r="C2" s="171"/>
      <c r="D2" s="171"/>
      <c r="E2" s="171"/>
      <c r="F2" s="171"/>
      <c r="G2" s="171"/>
      <c r="H2" s="171"/>
      <c r="I2" s="171"/>
      <c r="J2" s="171"/>
      <c r="K2" s="171"/>
      <c r="L2" s="236"/>
      <c r="M2" s="236"/>
      <c r="N2" s="236"/>
      <c r="O2" s="236"/>
      <c r="P2" s="236"/>
      <c r="Q2" s="236"/>
      <c r="R2" s="236"/>
      <c r="S2" s="236"/>
      <c r="T2" s="236"/>
      <c r="U2" s="236"/>
      <c r="V2" s="237"/>
      <c r="AA2" s="237"/>
      <c r="AB2" s="237"/>
      <c r="AC2" s="238"/>
      <c r="AD2" s="238"/>
      <c r="AJ2" s="237"/>
      <c r="AK2" s="237"/>
      <c r="AL2" s="238"/>
      <c r="AM2" s="238"/>
    </row>
    <row r="3" spans="1:43" ht="15" customHeight="1" x14ac:dyDescent="0.25">
      <c r="B3" s="170" t="s">
        <v>58</v>
      </c>
      <c r="C3" s="170"/>
      <c r="D3" s="170"/>
      <c r="E3" s="170"/>
      <c r="F3" s="170"/>
      <c r="G3" s="170"/>
      <c r="H3" s="170"/>
      <c r="I3" s="170"/>
      <c r="J3" s="170"/>
      <c r="K3" s="170"/>
      <c r="L3" s="240">
        <v>2010</v>
      </c>
      <c r="M3" s="240">
        <v>2011</v>
      </c>
      <c r="N3" s="240">
        <v>2012</v>
      </c>
      <c r="O3" s="240">
        <v>2013</v>
      </c>
      <c r="P3" s="240">
        <v>2014</v>
      </c>
      <c r="Q3" s="240">
        <v>2015</v>
      </c>
      <c r="R3" s="240">
        <v>2016</v>
      </c>
      <c r="S3" s="240">
        <v>2017</v>
      </c>
      <c r="T3" s="240">
        <v>2018</v>
      </c>
      <c r="U3" s="240">
        <v>2019</v>
      </c>
      <c r="V3" s="240">
        <v>2020</v>
      </c>
      <c r="W3" s="240">
        <v>2021</v>
      </c>
      <c r="X3" s="241">
        <v>2022</v>
      </c>
      <c r="Y3" s="242">
        <v>2023</v>
      </c>
      <c r="AA3" s="243" t="s">
        <v>283</v>
      </c>
      <c r="AB3" s="243" t="s">
        <v>284</v>
      </c>
      <c r="AC3" s="243" t="s">
        <v>285</v>
      </c>
      <c r="AD3" s="243">
        <v>2022</v>
      </c>
      <c r="AE3" s="244" t="s">
        <v>313</v>
      </c>
      <c r="AF3" s="244" t="s">
        <v>314</v>
      </c>
      <c r="AG3" s="245" t="s">
        <v>315</v>
      </c>
      <c r="AH3" s="246">
        <v>2023</v>
      </c>
      <c r="AJ3" s="243" t="s">
        <v>283</v>
      </c>
      <c r="AK3" s="243" t="s">
        <v>286</v>
      </c>
      <c r="AL3" s="243" t="s">
        <v>287</v>
      </c>
      <c r="AM3" s="243" t="s">
        <v>288</v>
      </c>
      <c r="AN3" s="244" t="s">
        <v>313</v>
      </c>
      <c r="AO3" s="244" t="s">
        <v>318</v>
      </c>
      <c r="AP3" s="244" t="s">
        <v>316</v>
      </c>
      <c r="AQ3" s="244" t="s">
        <v>317</v>
      </c>
    </row>
    <row r="4" spans="1:43" ht="15" customHeight="1" x14ac:dyDescent="0.25">
      <c r="B4" s="6" t="s">
        <v>22</v>
      </c>
      <c r="C4" s="6"/>
      <c r="D4" s="6"/>
      <c r="E4" s="6"/>
      <c r="F4" s="6"/>
      <c r="G4" s="6"/>
      <c r="H4" s="6"/>
      <c r="I4" s="6"/>
      <c r="J4" s="6"/>
      <c r="K4" s="6"/>
      <c r="L4" s="318">
        <v>947.65</v>
      </c>
      <c r="M4" s="318">
        <v>1068.83</v>
      </c>
      <c r="N4" s="318">
        <v>1285.1500000000001</v>
      </c>
      <c r="O4" s="318">
        <v>1316.35</v>
      </c>
      <c r="P4" s="318">
        <v>1276.71</v>
      </c>
      <c r="Q4" s="318">
        <v>1547.05</v>
      </c>
      <c r="R4" s="318">
        <v>1650.76</v>
      </c>
      <c r="S4" s="318">
        <v>1827.19</v>
      </c>
      <c r="T4" s="318">
        <v>1696.69</v>
      </c>
      <c r="U4" s="318">
        <v>1823.7</v>
      </c>
      <c r="V4" s="318">
        <v>1730.76</v>
      </c>
      <c r="W4" s="318">
        <v>1757.66</v>
      </c>
      <c r="X4" s="318">
        <f>AD4</f>
        <v>2371.4899999999998</v>
      </c>
      <c r="Y4" s="318"/>
      <c r="AA4" s="318">
        <v>568.6</v>
      </c>
      <c r="AB4" s="318">
        <v>1237.32</v>
      </c>
      <c r="AC4" s="318">
        <v>1742.87</v>
      </c>
      <c r="AD4" s="318">
        <v>2371.4899999999998</v>
      </c>
      <c r="AE4" s="256">
        <v>706.24302751920118</v>
      </c>
      <c r="AF4" s="256">
        <v>1225.3446601873025</v>
      </c>
      <c r="AJ4" s="318">
        <f t="shared" ref="AJ4:AJ15" si="0">AA4</f>
        <v>568.6</v>
      </c>
      <c r="AK4" s="318">
        <f t="shared" ref="AK4:AK15" si="1">AB4-AA4</f>
        <v>668.71999999999991</v>
      </c>
      <c r="AL4" s="318">
        <f t="shared" ref="AL4:AL15" si="2">AC4-AB4</f>
        <v>505.54999999999995</v>
      </c>
      <c r="AM4" s="318">
        <f>AD4-AC4</f>
        <v>628.61999999999989</v>
      </c>
      <c r="AN4" s="256">
        <f>AE4</f>
        <v>706.24302751920118</v>
      </c>
    </row>
    <row r="5" spans="1:43" ht="15" customHeight="1" outlineLevel="1" x14ac:dyDescent="0.25">
      <c r="B5" s="149" t="s">
        <v>59</v>
      </c>
      <c r="C5" s="149"/>
      <c r="D5" s="149"/>
      <c r="E5" s="149"/>
      <c r="F5" s="149"/>
      <c r="G5" s="149"/>
      <c r="H5" s="149"/>
      <c r="I5" s="149"/>
      <c r="J5" s="149"/>
      <c r="K5" s="149"/>
      <c r="L5" s="326">
        <f t="shared" ref="L5:U5" si="3">L191</f>
        <v>562.23</v>
      </c>
      <c r="M5" s="326">
        <f t="shared" si="3"/>
        <v>634.86</v>
      </c>
      <c r="N5" s="326">
        <f t="shared" si="3"/>
        <v>777.54</v>
      </c>
      <c r="O5" s="326">
        <f t="shared" si="3"/>
        <v>819.91</v>
      </c>
      <c r="P5" s="326">
        <f t="shared" si="3"/>
        <v>746.93</v>
      </c>
      <c r="Q5" s="326">
        <f t="shared" si="3"/>
        <v>831.59</v>
      </c>
      <c r="R5" s="326">
        <f t="shared" si="3"/>
        <v>913.01</v>
      </c>
      <c r="S5" s="326">
        <f t="shared" si="3"/>
        <v>943.22</v>
      </c>
      <c r="T5" s="326">
        <f t="shared" si="3"/>
        <v>890.82</v>
      </c>
      <c r="U5" s="326">
        <f t="shared" si="3"/>
        <v>924.83</v>
      </c>
      <c r="V5" s="326">
        <f>V191</f>
        <v>824.24</v>
      </c>
      <c r="W5" s="326">
        <f>W191</f>
        <v>926.24</v>
      </c>
      <c r="X5" s="326">
        <f t="shared" ref="X5:X20" si="4">AD5</f>
        <v>1279.29</v>
      </c>
      <c r="Y5" s="326"/>
      <c r="AA5" s="326">
        <f t="shared" ref="AA5:AE5" si="5">AA191</f>
        <v>293.3</v>
      </c>
      <c r="AB5" s="326">
        <f t="shared" si="5"/>
        <v>636.23</v>
      </c>
      <c r="AC5" s="326">
        <f t="shared" si="5"/>
        <v>869.67</v>
      </c>
      <c r="AD5" s="326">
        <f t="shared" si="5"/>
        <v>1279.29</v>
      </c>
      <c r="AE5" s="506">
        <f t="shared" si="5"/>
        <v>370.60351558580209</v>
      </c>
      <c r="AF5" s="506">
        <f>AF191</f>
        <v>581.39722611210095</v>
      </c>
      <c r="AI5" s="326"/>
      <c r="AJ5" s="326">
        <f t="shared" si="0"/>
        <v>293.3</v>
      </c>
      <c r="AK5" s="326">
        <f t="shared" si="1"/>
        <v>342.93</v>
      </c>
      <c r="AL5" s="326">
        <f t="shared" si="2"/>
        <v>233.43999999999994</v>
      </c>
      <c r="AM5" s="326">
        <f t="shared" ref="AM5:AM15" si="6">AD5-AC5</f>
        <v>409.62</v>
      </c>
      <c r="AN5" s="326">
        <f t="shared" ref="AN5:AN34" si="7">AE5</f>
        <v>370.60351558580209</v>
      </c>
    </row>
    <row r="6" spans="1:43" ht="15" customHeight="1" outlineLevel="1" x14ac:dyDescent="0.25">
      <c r="B6" s="149" t="s">
        <v>6</v>
      </c>
      <c r="C6" s="149"/>
      <c r="D6" s="149"/>
      <c r="E6" s="149"/>
      <c r="F6" s="149"/>
      <c r="G6" s="149"/>
      <c r="H6" s="149"/>
      <c r="I6" s="149"/>
      <c r="J6" s="149"/>
      <c r="K6" s="149"/>
      <c r="L6" s="326">
        <f t="shared" ref="L6:U6" si="8">L144</f>
        <v>381.97</v>
      </c>
      <c r="M6" s="326">
        <f t="shared" si="8"/>
        <v>414.5</v>
      </c>
      <c r="N6" s="326">
        <f t="shared" si="8"/>
        <v>482.85</v>
      </c>
      <c r="O6" s="326">
        <f t="shared" si="8"/>
        <v>472.89</v>
      </c>
      <c r="P6" s="326">
        <f t="shared" si="8"/>
        <v>505.61</v>
      </c>
      <c r="Q6" s="326">
        <f t="shared" si="8"/>
        <v>695.66</v>
      </c>
      <c r="R6" s="326">
        <f t="shared" si="8"/>
        <v>705.18</v>
      </c>
      <c r="S6" s="326">
        <f t="shared" si="8"/>
        <v>823.79</v>
      </c>
      <c r="T6" s="326">
        <f t="shared" si="8"/>
        <v>763.01</v>
      </c>
      <c r="U6" s="326">
        <f t="shared" si="8"/>
        <v>832.4</v>
      </c>
      <c r="V6" s="326">
        <f>V144</f>
        <v>871.17</v>
      </c>
      <c r="W6" s="326">
        <f>W144</f>
        <v>761.62</v>
      </c>
      <c r="X6" s="326">
        <f t="shared" si="4"/>
        <v>951.8</v>
      </c>
      <c r="Y6" s="326"/>
      <c r="AA6" s="326">
        <f t="shared" ref="AA6:AF6" si="9">AA144</f>
        <v>258.12</v>
      </c>
      <c r="AB6" s="326">
        <f t="shared" si="9"/>
        <v>537.41</v>
      </c>
      <c r="AC6" s="326">
        <f t="shared" si="9"/>
        <v>719.34</v>
      </c>
      <c r="AD6" s="326">
        <f t="shared" si="9"/>
        <v>951.8</v>
      </c>
      <c r="AE6" s="506">
        <f t="shared" si="9"/>
        <v>286.59207770180041</v>
      </c>
      <c r="AF6" s="506">
        <f t="shared" si="9"/>
        <v>516.88493356560002</v>
      </c>
      <c r="AJ6" s="326">
        <f t="shared" si="0"/>
        <v>258.12</v>
      </c>
      <c r="AK6" s="326">
        <f t="shared" si="1"/>
        <v>279.28999999999996</v>
      </c>
      <c r="AL6" s="326">
        <f t="shared" si="2"/>
        <v>181.93000000000006</v>
      </c>
      <c r="AM6" s="326">
        <f t="shared" si="6"/>
        <v>232.45999999999992</v>
      </c>
      <c r="AN6" s="326">
        <f t="shared" si="7"/>
        <v>286.59207770180041</v>
      </c>
    </row>
    <row r="7" spans="1:43" ht="15" customHeight="1" outlineLevel="1" x14ac:dyDescent="0.25">
      <c r="B7" s="149" t="s">
        <v>291</v>
      </c>
      <c r="C7" s="149"/>
      <c r="D7" s="149"/>
      <c r="E7" s="149"/>
      <c r="F7" s="149"/>
      <c r="G7" s="149"/>
      <c r="H7" s="149"/>
      <c r="I7" s="149"/>
      <c r="J7" s="149"/>
      <c r="K7" s="149"/>
      <c r="L7" s="326">
        <f t="shared" ref="L7:U7" si="10">L289</f>
        <v>3.23</v>
      </c>
      <c r="M7" s="326">
        <f t="shared" si="10"/>
        <v>19.46</v>
      </c>
      <c r="N7" s="326">
        <f t="shared" si="10"/>
        <v>24.75</v>
      </c>
      <c r="O7" s="326">
        <f t="shared" si="10"/>
        <v>24.29</v>
      </c>
      <c r="P7" s="326">
        <f t="shared" si="10"/>
        <v>25.14</v>
      </c>
      <c r="Q7" s="326">
        <f t="shared" si="10"/>
        <v>21.38</v>
      </c>
      <c r="R7" s="326">
        <f t="shared" si="10"/>
        <v>34.380000000000003</v>
      </c>
      <c r="S7" s="326">
        <f t="shared" si="10"/>
        <v>62.81</v>
      </c>
      <c r="T7" s="326">
        <f t="shared" si="10"/>
        <v>49.97</v>
      </c>
      <c r="U7" s="326">
        <f t="shared" si="10"/>
        <v>74.180000000000007</v>
      </c>
      <c r="V7" s="326">
        <f>V289</f>
        <v>36.5</v>
      </c>
      <c r="W7" s="326">
        <f>W289</f>
        <v>67.58</v>
      </c>
      <c r="X7" s="326">
        <f t="shared" si="4"/>
        <v>88.81</v>
      </c>
      <c r="Y7" s="326"/>
      <c r="AA7" s="326">
        <f t="shared" ref="AA7:AF7" si="11">AA289</f>
        <v>17.420000000000002</v>
      </c>
      <c r="AB7" s="326">
        <f t="shared" si="11"/>
        <v>37.6</v>
      </c>
      <c r="AC7" s="326">
        <f t="shared" si="11"/>
        <v>64.52</v>
      </c>
      <c r="AD7" s="326">
        <f t="shared" si="11"/>
        <v>88.81</v>
      </c>
      <c r="AE7" s="506">
        <f t="shared" si="11"/>
        <v>28.283875846799976</v>
      </c>
      <c r="AF7" s="506">
        <f t="shared" si="11"/>
        <v>52.734401800200018</v>
      </c>
      <c r="AJ7" s="326">
        <f t="shared" si="0"/>
        <v>17.420000000000002</v>
      </c>
      <c r="AK7" s="326">
        <f t="shared" si="1"/>
        <v>20.18</v>
      </c>
      <c r="AL7" s="326">
        <f t="shared" si="2"/>
        <v>26.919999999999995</v>
      </c>
      <c r="AM7" s="326">
        <f t="shared" si="6"/>
        <v>24.290000000000006</v>
      </c>
      <c r="AN7" s="326">
        <f t="shared" si="7"/>
        <v>28.283875846799976</v>
      </c>
    </row>
    <row r="8" spans="1:43" ht="15" customHeight="1" outlineLevel="1" x14ac:dyDescent="0.25">
      <c r="B8" s="149" t="s">
        <v>60</v>
      </c>
      <c r="C8" s="149"/>
      <c r="D8" s="149"/>
      <c r="E8" s="149"/>
      <c r="F8" s="149"/>
      <c r="G8" s="149"/>
      <c r="H8" s="149"/>
      <c r="I8" s="149"/>
      <c r="J8" s="149"/>
      <c r="K8" s="149"/>
      <c r="L8" s="326">
        <f>L4-SUM(L5:L7)</f>
        <v>0.2199999999999136</v>
      </c>
      <c r="M8" s="326">
        <f t="shared" ref="M8:U8" si="12">M4-SUM(M5:M7)</f>
        <v>9.9999999997635314E-3</v>
      </c>
      <c r="N8" s="326">
        <f t="shared" si="12"/>
        <v>1.0000000000218279E-2</v>
      </c>
      <c r="O8" s="326">
        <f t="shared" si="12"/>
        <v>-0.74000000000000909</v>
      </c>
      <c r="P8" s="326">
        <f t="shared" si="12"/>
        <v>-0.97000000000002728</v>
      </c>
      <c r="Q8" s="326">
        <f t="shared" si="12"/>
        <v>-1.5800000000001546</v>
      </c>
      <c r="R8" s="326">
        <f t="shared" si="12"/>
        <v>-1.8100000000001728</v>
      </c>
      <c r="S8" s="326">
        <f t="shared" si="12"/>
        <v>-2.6299999999998818</v>
      </c>
      <c r="T8" s="326">
        <f t="shared" si="12"/>
        <v>-7.1099999999999</v>
      </c>
      <c r="U8" s="326">
        <f t="shared" si="12"/>
        <v>-7.7100000000000364</v>
      </c>
      <c r="V8" s="326">
        <f>V4-SUM(V5:V7)</f>
        <v>-1.1499999999998636</v>
      </c>
      <c r="W8" s="326">
        <f>W4-SUM(W5:W7)</f>
        <v>2.2200000000000273</v>
      </c>
      <c r="X8" s="326">
        <f t="shared" si="4"/>
        <v>51.589999999999691</v>
      </c>
      <c r="Y8" s="326"/>
      <c r="AA8" s="326">
        <f t="shared" ref="AA8:AF8" si="13">AA4-SUM(AA5:AA7)</f>
        <v>-0.24000000000000909</v>
      </c>
      <c r="AB8" s="326">
        <f t="shared" si="13"/>
        <v>26.080000000000155</v>
      </c>
      <c r="AC8" s="326">
        <f t="shared" si="13"/>
        <v>89.339999999999918</v>
      </c>
      <c r="AD8" s="326">
        <f t="shared" si="13"/>
        <v>51.589999999999691</v>
      </c>
      <c r="AE8" s="506">
        <f t="shared" si="13"/>
        <v>20.763558384798671</v>
      </c>
      <c r="AF8" s="506">
        <f t="shared" si="13"/>
        <v>74.328098709401502</v>
      </c>
      <c r="AJ8" s="326">
        <f t="shared" si="0"/>
        <v>-0.24000000000000909</v>
      </c>
      <c r="AK8" s="326">
        <f t="shared" si="1"/>
        <v>26.320000000000164</v>
      </c>
      <c r="AL8" s="326">
        <f t="shared" si="2"/>
        <v>63.259999999999764</v>
      </c>
      <c r="AM8" s="326">
        <f t="shared" si="6"/>
        <v>-37.750000000000227</v>
      </c>
      <c r="AN8" s="326">
        <f t="shared" si="7"/>
        <v>20.763558384798671</v>
      </c>
    </row>
    <row r="9" spans="1:43" ht="15" customHeight="1" x14ac:dyDescent="0.25">
      <c r="B9" t="s">
        <v>84</v>
      </c>
      <c r="L9" s="327">
        <v>73.02</v>
      </c>
      <c r="M9" s="327">
        <v>84.54</v>
      </c>
      <c r="N9" s="327">
        <v>63.12</v>
      </c>
      <c r="O9" s="327">
        <v>41.36</v>
      </c>
      <c r="P9" s="327">
        <v>45.67</v>
      </c>
      <c r="Q9" s="327">
        <v>161.56</v>
      </c>
      <c r="R9" s="327">
        <v>53.75</v>
      </c>
      <c r="S9" s="327">
        <v>94.94</v>
      </c>
      <c r="T9" s="327">
        <v>191.95</v>
      </c>
      <c r="U9" s="327">
        <v>399.68</v>
      </c>
      <c r="V9" s="327">
        <v>498.41</v>
      </c>
      <c r="W9" s="327">
        <v>635.73</v>
      </c>
      <c r="X9" s="327">
        <f t="shared" si="4"/>
        <v>526.03</v>
      </c>
      <c r="Y9" s="327"/>
      <c r="AA9" s="327">
        <v>22.04</v>
      </c>
      <c r="AB9" s="327">
        <v>134.41999999999999</v>
      </c>
      <c r="AC9" s="327">
        <v>330.79</v>
      </c>
      <c r="AD9" s="327">
        <v>526.03</v>
      </c>
      <c r="AE9" s="325">
        <v>20.517551075699991</v>
      </c>
      <c r="AF9" s="325">
        <v>43.466961051399807</v>
      </c>
      <c r="AJ9" s="327">
        <f t="shared" si="0"/>
        <v>22.04</v>
      </c>
      <c r="AK9" s="327">
        <f t="shared" si="1"/>
        <v>112.38</v>
      </c>
      <c r="AL9" s="327">
        <f t="shared" si="2"/>
        <v>196.37000000000003</v>
      </c>
      <c r="AM9" s="327">
        <f t="shared" si="6"/>
        <v>195.23999999999995</v>
      </c>
      <c r="AN9" s="327">
        <f t="shared" si="7"/>
        <v>20.517551075699991</v>
      </c>
    </row>
    <row r="10" spans="1:43" ht="15" customHeight="1" x14ac:dyDescent="0.25">
      <c r="B10" s="6" t="s">
        <v>85</v>
      </c>
      <c r="C10" s="6"/>
      <c r="D10" s="6"/>
      <c r="E10" s="6"/>
      <c r="F10" s="6"/>
      <c r="G10" s="6"/>
      <c r="H10" s="6"/>
      <c r="I10" s="6"/>
      <c r="J10" s="6"/>
      <c r="K10" s="6"/>
      <c r="L10" s="318">
        <v>307.92</v>
      </c>
      <c r="M10" s="318">
        <v>352.63</v>
      </c>
      <c r="N10" s="318">
        <v>410.68</v>
      </c>
      <c r="O10" s="318">
        <v>437.2</v>
      </c>
      <c r="P10" s="318">
        <v>419.18</v>
      </c>
      <c r="Q10" s="318">
        <v>566.30999999999995</v>
      </c>
      <c r="R10" s="318">
        <v>533.55999999999995</v>
      </c>
      <c r="S10" s="318">
        <v>555.80999999999995</v>
      </c>
      <c r="T10" s="318">
        <v>588.73</v>
      </c>
      <c r="U10" s="318">
        <v>575.35</v>
      </c>
      <c r="V10" s="318">
        <v>568.29</v>
      </c>
      <c r="W10" s="318">
        <v>674.54</v>
      </c>
      <c r="X10" s="318">
        <f t="shared" si="4"/>
        <v>919.57</v>
      </c>
      <c r="Y10" s="318"/>
      <c r="AA10" s="318">
        <v>240.93</v>
      </c>
      <c r="AB10" s="318">
        <v>463.39</v>
      </c>
      <c r="AC10" s="318">
        <v>695.19</v>
      </c>
      <c r="AD10" s="318">
        <v>919.57</v>
      </c>
      <c r="AE10" s="361">
        <v>286.74338554070221</v>
      </c>
      <c r="AF10" s="361">
        <v>511.23915384179395</v>
      </c>
      <c r="AJ10" s="318">
        <f t="shared" si="0"/>
        <v>240.93</v>
      </c>
      <c r="AK10" s="318">
        <f t="shared" si="1"/>
        <v>222.45999999999998</v>
      </c>
      <c r="AL10" s="318">
        <f t="shared" si="2"/>
        <v>231.80000000000007</v>
      </c>
      <c r="AM10" s="318">
        <f t="shared" si="6"/>
        <v>224.38</v>
      </c>
      <c r="AN10" s="318">
        <f t="shared" si="7"/>
        <v>286.74338554070221</v>
      </c>
    </row>
    <row r="11" spans="1:43" ht="15" customHeight="1" x14ac:dyDescent="0.25">
      <c r="B11" s="42" t="s">
        <v>86</v>
      </c>
      <c r="C11" s="42"/>
      <c r="D11" s="42"/>
      <c r="E11" s="42"/>
      <c r="F11" s="42"/>
      <c r="G11" s="42"/>
      <c r="H11" s="42"/>
      <c r="I11" s="42"/>
      <c r="J11" s="42"/>
      <c r="K11" s="42"/>
      <c r="L11" s="327">
        <v>196.21</v>
      </c>
      <c r="M11" s="327">
        <v>225.07</v>
      </c>
      <c r="N11" s="327">
        <v>261.81</v>
      </c>
      <c r="O11" s="327">
        <v>255.17</v>
      </c>
      <c r="P11" s="327">
        <v>256.64</v>
      </c>
      <c r="Q11" s="327">
        <v>292.73</v>
      </c>
      <c r="R11" s="327">
        <v>304.74</v>
      </c>
      <c r="S11" s="327">
        <v>326.89</v>
      </c>
      <c r="T11" s="327">
        <v>345.32</v>
      </c>
      <c r="U11" s="327">
        <v>309.02999999999997</v>
      </c>
      <c r="V11" s="327">
        <v>304.44</v>
      </c>
      <c r="W11" s="327">
        <v>335.67</v>
      </c>
      <c r="X11" s="327">
        <f t="shared" si="4"/>
        <v>438.97</v>
      </c>
      <c r="Y11" s="327"/>
      <c r="AA11" s="327">
        <v>93.34</v>
      </c>
      <c r="AB11" s="327">
        <v>196.46</v>
      </c>
      <c r="AC11" s="327">
        <v>314.77999999999997</v>
      </c>
      <c r="AD11" s="327">
        <v>438.97</v>
      </c>
      <c r="AE11" s="325">
        <v>115.07560566230116</v>
      </c>
      <c r="AF11" s="325">
        <v>226.48567598730068</v>
      </c>
      <c r="AJ11" s="327">
        <f t="shared" si="0"/>
        <v>93.34</v>
      </c>
      <c r="AK11" s="327">
        <f t="shared" si="1"/>
        <v>103.12</v>
      </c>
      <c r="AL11" s="327">
        <f t="shared" si="2"/>
        <v>118.31999999999996</v>
      </c>
      <c r="AM11" s="327">
        <f t="shared" si="6"/>
        <v>124.19000000000005</v>
      </c>
      <c r="AN11" s="327">
        <f t="shared" si="7"/>
        <v>115.07560566230116</v>
      </c>
    </row>
    <row r="12" spans="1:43" ht="15" customHeight="1" x14ac:dyDescent="0.25">
      <c r="B12" s="128" t="s">
        <v>87</v>
      </c>
      <c r="C12" s="128"/>
      <c r="D12" s="128"/>
      <c r="E12" s="128"/>
      <c r="F12" s="128"/>
      <c r="G12" s="128"/>
      <c r="H12" s="128"/>
      <c r="I12" s="128"/>
      <c r="J12" s="128"/>
      <c r="K12" s="128"/>
      <c r="L12" s="327">
        <v>54.85</v>
      </c>
      <c r="M12" s="327">
        <v>60.83</v>
      </c>
      <c r="N12" s="327">
        <v>62.66</v>
      </c>
      <c r="O12" s="327">
        <v>66.47</v>
      </c>
      <c r="P12" s="327">
        <v>66.09</v>
      </c>
      <c r="Q12" s="327">
        <v>84.27</v>
      </c>
      <c r="R12" s="327">
        <v>93.89</v>
      </c>
      <c r="S12" s="327">
        <v>100.76</v>
      </c>
      <c r="T12" s="327">
        <v>114.99</v>
      </c>
      <c r="U12" s="327">
        <v>130.69</v>
      </c>
      <c r="V12" s="327">
        <v>141.16</v>
      </c>
      <c r="W12" s="327">
        <v>174.26</v>
      </c>
      <c r="X12" s="327">
        <f t="shared" si="4"/>
        <v>240.61</v>
      </c>
      <c r="Y12" s="327"/>
      <c r="Z12" s="405"/>
      <c r="AA12" s="327">
        <v>53.09</v>
      </c>
      <c r="AB12" s="327">
        <v>113.82</v>
      </c>
      <c r="AC12" s="327">
        <v>179.41</v>
      </c>
      <c r="AD12" s="327">
        <v>240.61</v>
      </c>
      <c r="AE12" s="325">
        <v>64.817711169899596</v>
      </c>
      <c r="AF12" s="325">
        <v>131.06628179569969</v>
      </c>
      <c r="AI12" s="405"/>
      <c r="AJ12" s="327">
        <f t="shared" si="0"/>
        <v>53.09</v>
      </c>
      <c r="AK12" s="327">
        <f t="shared" si="1"/>
        <v>60.72999999999999</v>
      </c>
      <c r="AL12" s="327">
        <f t="shared" si="2"/>
        <v>65.59</v>
      </c>
      <c r="AM12" s="318">
        <f t="shared" si="6"/>
        <v>61.200000000000017</v>
      </c>
      <c r="AN12" s="318">
        <f t="shared" si="7"/>
        <v>64.817711169899596</v>
      </c>
    </row>
    <row r="13" spans="1:43" ht="15" customHeight="1" x14ac:dyDescent="0.25">
      <c r="B13" s="42" t="s">
        <v>88</v>
      </c>
      <c r="C13" s="42"/>
      <c r="D13" s="42"/>
      <c r="E13" s="42"/>
      <c r="F13" s="42"/>
      <c r="G13" s="42"/>
      <c r="H13" s="42"/>
      <c r="I13" s="42"/>
      <c r="J13" s="42"/>
      <c r="K13" s="42"/>
      <c r="L13" s="327">
        <v>56.87</v>
      </c>
      <c r="M13" s="327">
        <v>66.73</v>
      </c>
      <c r="N13" s="327">
        <v>86.21</v>
      </c>
      <c r="O13" s="327">
        <v>115.56</v>
      </c>
      <c r="P13" s="327">
        <v>96.44</v>
      </c>
      <c r="Q13" s="327">
        <v>189.32</v>
      </c>
      <c r="R13" s="327">
        <v>134.91999999999999</v>
      </c>
      <c r="S13" s="327">
        <v>128.16</v>
      </c>
      <c r="T13" s="327">
        <v>128.43</v>
      </c>
      <c r="U13" s="327">
        <v>135.62</v>
      </c>
      <c r="V13" s="327">
        <v>122.7</v>
      </c>
      <c r="W13" s="327">
        <v>164.6</v>
      </c>
      <c r="X13" s="327">
        <f t="shared" si="4"/>
        <v>239.99</v>
      </c>
      <c r="Y13" s="327"/>
      <c r="AA13" s="327">
        <v>94.5</v>
      </c>
      <c r="AB13" s="327">
        <v>153.11000000000001</v>
      </c>
      <c r="AC13" s="327">
        <v>200.99</v>
      </c>
      <c r="AD13" s="327">
        <v>239.99</v>
      </c>
      <c r="AE13" s="325">
        <v>106.85006870850148</v>
      </c>
      <c r="AF13" s="325">
        <v>153.6871960587936</v>
      </c>
      <c r="AJ13" s="327">
        <f t="shared" si="0"/>
        <v>94.5</v>
      </c>
      <c r="AK13" s="327">
        <f t="shared" si="1"/>
        <v>58.610000000000014</v>
      </c>
      <c r="AL13" s="327">
        <f t="shared" si="2"/>
        <v>47.879999999999995</v>
      </c>
      <c r="AM13" s="327">
        <f t="shared" si="6"/>
        <v>39</v>
      </c>
      <c r="AN13" s="327">
        <f t="shared" si="7"/>
        <v>106.85006870850148</v>
      </c>
    </row>
    <row r="14" spans="1:43" ht="15" customHeight="1" x14ac:dyDescent="0.25">
      <c r="A14" s="448"/>
      <c r="B14" s="449" t="s">
        <v>89</v>
      </c>
      <c r="C14" s="449"/>
      <c r="D14" s="449"/>
      <c r="E14" s="449"/>
      <c r="F14" s="449"/>
      <c r="G14" s="449"/>
      <c r="H14" s="449"/>
      <c r="I14" s="449"/>
      <c r="J14" s="449"/>
      <c r="K14" s="449"/>
      <c r="L14" s="327">
        <v>5.04</v>
      </c>
      <c r="M14" s="327">
        <v>4.8</v>
      </c>
      <c r="N14" s="327">
        <v>6.83</v>
      </c>
      <c r="O14" s="327">
        <v>14.73</v>
      </c>
      <c r="P14" s="327">
        <v>21.76</v>
      </c>
      <c r="Q14" s="327">
        <v>-1.52</v>
      </c>
      <c r="R14" s="327">
        <v>-0.18</v>
      </c>
      <c r="S14" s="327">
        <v>2.71</v>
      </c>
      <c r="T14" s="327">
        <v>1.65</v>
      </c>
      <c r="U14" s="327">
        <v>3.39</v>
      </c>
      <c r="V14" s="327">
        <v>-6.15</v>
      </c>
      <c r="W14" s="327">
        <v>41.18</v>
      </c>
      <c r="X14" s="327">
        <f t="shared" si="4"/>
        <v>179.27</v>
      </c>
      <c r="Y14" s="327"/>
      <c r="Z14" s="405"/>
      <c r="AA14" s="327">
        <v>43.9</v>
      </c>
      <c r="AB14" s="327">
        <v>67.16</v>
      </c>
      <c r="AC14" s="327">
        <v>103.7</v>
      </c>
      <c r="AD14" s="327">
        <v>179.27</v>
      </c>
      <c r="AE14" s="325">
        <v>7.5947397900999887</v>
      </c>
      <c r="AF14" s="325">
        <v>-3.4635192000003605</v>
      </c>
      <c r="AI14" s="405"/>
      <c r="AJ14" s="327">
        <f t="shared" si="0"/>
        <v>43.9</v>
      </c>
      <c r="AK14" s="327">
        <f t="shared" si="1"/>
        <v>23.259999999999998</v>
      </c>
      <c r="AL14" s="327">
        <f t="shared" si="2"/>
        <v>36.540000000000006</v>
      </c>
      <c r="AM14" s="318">
        <f t="shared" si="6"/>
        <v>75.570000000000007</v>
      </c>
      <c r="AN14" s="318">
        <f t="shared" si="7"/>
        <v>7.5947397900999887</v>
      </c>
    </row>
    <row r="15" spans="1:43" ht="15" customHeight="1" x14ac:dyDescent="0.25">
      <c r="B15" s="129" t="s">
        <v>90</v>
      </c>
      <c r="C15" s="129"/>
      <c r="D15" s="129"/>
      <c r="E15" s="129"/>
      <c r="F15" s="129"/>
      <c r="G15" s="129"/>
      <c r="H15" s="129"/>
      <c r="I15" s="129"/>
      <c r="J15" s="129"/>
      <c r="K15" s="129"/>
      <c r="L15" s="318">
        <v>712.75</v>
      </c>
      <c r="M15" s="318">
        <v>800.74</v>
      </c>
      <c r="N15" s="318">
        <v>937.58</v>
      </c>
      <c r="O15" s="318">
        <v>920.51</v>
      </c>
      <c r="P15" s="318">
        <v>903.2</v>
      </c>
      <c r="Q15" s="318">
        <v>1142.29</v>
      </c>
      <c r="R15" s="318">
        <v>1170.95</v>
      </c>
      <c r="S15" s="318">
        <v>1366.32</v>
      </c>
      <c r="T15" s="318">
        <v>1299.9100000000001</v>
      </c>
      <c r="U15" s="318">
        <v>1651.42</v>
      </c>
      <c r="V15" s="318">
        <v>1654.73</v>
      </c>
      <c r="W15" s="318">
        <v>1760.04</v>
      </c>
      <c r="X15" s="318">
        <f t="shared" si="4"/>
        <v>2157.21</v>
      </c>
      <c r="Y15" s="318"/>
      <c r="AA15" s="318">
        <v>393.62</v>
      </c>
      <c r="AB15" s="318">
        <v>975.51</v>
      </c>
      <c r="AC15" s="318">
        <v>1482.18</v>
      </c>
      <c r="AD15" s="318">
        <v>2157.21</v>
      </c>
      <c r="AE15" s="361">
        <v>447.61193284430232</v>
      </c>
      <c r="AF15" s="361">
        <v>754.10894819693851</v>
      </c>
      <c r="AG15" s="266"/>
      <c r="AH15" s="266"/>
      <c r="AJ15" s="318">
        <f t="shared" si="0"/>
        <v>393.62</v>
      </c>
      <c r="AK15" s="318">
        <f t="shared" si="1"/>
        <v>581.89</v>
      </c>
      <c r="AL15" s="318">
        <f t="shared" si="2"/>
        <v>506.67000000000007</v>
      </c>
      <c r="AM15" s="318">
        <f t="shared" si="6"/>
        <v>675.03</v>
      </c>
      <c r="AN15" s="318">
        <f t="shared" si="7"/>
        <v>447.61193284430232</v>
      </c>
    </row>
    <row r="16" spans="1:43" ht="15" customHeight="1" x14ac:dyDescent="0.25">
      <c r="B16" s="42" t="s">
        <v>456</v>
      </c>
      <c r="C16" s="42"/>
      <c r="D16" s="42"/>
      <c r="E16" s="42"/>
      <c r="F16" s="42"/>
      <c r="G16" s="42"/>
      <c r="H16" s="42"/>
      <c r="I16" s="42"/>
      <c r="J16" s="42"/>
      <c r="K16" s="42"/>
      <c r="L16" s="328">
        <v>0.75</v>
      </c>
      <c r="M16" s="328">
        <v>0.75</v>
      </c>
      <c r="N16" s="328">
        <v>0.73</v>
      </c>
      <c r="O16" s="328">
        <v>0.7</v>
      </c>
      <c r="P16" s="328">
        <v>0.71</v>
      </c>
      <c r="Q16" s="328">
        <v>0.74</v>
      </c>
      <c r="R16" s="328">
        <v>0.71</v>
      </c>
      <c r="S16" s="328">
        <v>0.75</v>
      </c>
      <c r="T16" s="328">
        <v>0.77</v>
      </c>
      <c r="U16" s="328">
        <v>0.9</v>
      </c>
      <c r="V16" s="328">
        <v>0.96</v>
      </c>
      <c r="W16" s="328">
        <v>1</v>
      </c>
      <c r="X16" s="328">
        <f t="shared" si="4"/>
        <v>0.91</v>
      </c>
      <c r="Y16" s="328"/>
      <c r="AA16" s="328">
        <v>0.69</v>
      </c>
      <c r="AB16" s="328">
        <v>0.79</v>
      </c>
      <c r="AC16" s="328">
        <v>0.85</v>
      </c>
      <c r="AD16" s="328">
        <v>0.91</v>
      </c>
      <c r="AE16" s="308">
        <v>0.63379306471401975</v>
      </c>
      <c r="AF16" s="308">
        <v>0.61542598804949111</v>
      </c>
      <c r="AJ16" s="328"/>
      <c r="AK16" s="328"/>
      <c r="AL16" s="328"/>
      <c r="AM16" s="328">
        <f t="shared" ref="AM16:AM34" si="14">AD16-AC16</f>
        <v>6.0000000000000053E-2</v>
      </c>
      <c r="AN16" s="328">
        <f t="shared" si="7"/>
        <v>0.63379306471401975</v>
      </c>
    </row>
    <row r="17" spans="1:40" ht="15" customHeight="1" outlineLevel="1" x14ac:dyDescent="0.25">
      <c r="B17" s="149" t="s">
        <v>59</v>
      </c>
      <c r="C17" s="149"/>
      <c r="D17" s="149"/>
      <c r="E17" s="149"/>
      <c r="F17" s="149"/>
      <c r="G17" s="149"/>
      <c r="H17" s="149"/>
      <c r="I17" s="149"/>
      <c r="J17" s="149"/>
      <c r="K17" s="149"/>
      <c r="L17" s="326">
        <f t="shared" ref="L17:T17" si="15">L201</f>
        <v>461.67</v>
      </c>
      <c r="M17" s="326">
        <f t="shared" si="15"/>
        <v>539.28</v>
      </c>
      <c r="N17" s="326">
        <f t="shared" si="15"/>
        <v>633.44000000000005</v>
      </c>
      <c r="O17" s="326">
        <f t="shared" si="15"/>
        <v>590.25</v>
      </c>
      <c r="P17" s="326">
        <f t="shared" si="15"/>
        <v>544.48</v>
      </c>
      <c r="Q17" s="326">
        <f t="shared" si="15"/>
        <v>690.16</v>
      </c>
      <c r="R17" s="326">
        <f t="shared" si="15"/>
        <v>666.47</v>
      </c>
      <c r="S17" s="326">
        <f t="shared" si="15"/>
        <v>728.59</v>
      </c>
      <c r="T17" s="326">
        <f t="shared" si="15"/>
        <v>652.79</v>
      </c>
      <c r="U17" s="326">
        <f>U201</f>
        <v>913.57</v>
      </c>
      <c r="V17" s="326">
        <f>V201</f>
        <v>856.47</v>
      </c>
      <c r="W17" s="326">
        <f>W201</f>
        <v>949.78</v>
      </c>
      <c r="X17" s="326">
        <f t="shared" si="4"/>
        <v>1248.27</v>
      </c>
      <c r="Y17" s="326"/>
      <c r="AA17" s="326">
        <f t="shared" ref="AA17:AF17" si="16">AA201</f>
        <v>210.45</v>
      </c>
      <c r="AB17" s="326">
        <f t="shared" si="16"/>
        <v>563.74</v>
      </c>
      <c r="AC17" s="326">
        <f t="shared" si="16"/>
        <v>867.36</v>
      </c>
      <c r="AD17" s="326">
        <f t="shared" si="16"/>
        <v>1248.27</v>
      </c>
      <c r="AE17" s="506">
        <f t="shared" si="16"/>
        <v>254.98655225230155</v>
      </c>
      <c r="AF17" s="506">
        <f t="shared" si="16"/>
        <v>374.86120579680693</v>
      </c>
      <c r="AJ17" s="326">
        <f t="shared" ref="AJ17:AJ34" si="17">AA17</f>
        <v>210.45</v>
      </c>
      <c r="AK17" s="326">
        <f t="shared" ref="AK17:AK34" si="18">AB17-AA17</f>
        <v>353.29</v>
      </c>
      <c r="AL17" s="326">
        <f t="shared" ref="AL17:AL34" si="19">AC17-AB17</f>
        <v>303.62</v>
      </c>
      <c r="AM17" s="326">
        <f t="shared" si="14"/>
        <v>380.90999999999997</v>
      </c>
      <c r="AN17" s="326">
        <f t="shared" si="7"/>
        <v>254.98655225230155</v>
      </c>
    </row>
    <row r="18" spans="1:40" ht="15" customHeight="1" outlineLevel="1" x14ac:dyDescent="0.25">
      <c r="B18" s="149" t="s">
        <v>6</v>
      </c>
      <c r="C18" s="149"/>
      <c r="D18" s="149"/>
      <c r="E18" s="149"/>
      <c r="F18" s="149"/>
      <c r="G18" s="149"/>
      <c r="H18" s="149"/>
      <c r="I18" s="149"/>
      <c r="J18" s="149"/>
      <c r="K18" s="149"/>
      <c r="L18" s="326">
        <f t="shared" ref="L18:U18" si="20">L151</f>
        <v>288.33</v>
      </c>
      <c r="M18" s="326">
        <f t="shared" si="20"/>
        <v>270.17</v>
      </c>
      <c r="N18" s="326">
        <f t="shared" si="20"/>
        <v>317.66000000000003</v>
      </c>
      <c r="O18" s="326">
        <f t="shared" si="20"/>
        <v>329.5</v>
      </c>
      <c r="P18" s="326">
        <f t="shared" si="20"/>
        <v>359.28</v>
      </c>
      <c r="Q18" s="326">
        <f t="shared" si="20"/>
        <v>461.9</v>
      </c>
      <c r="R18" s="326">
        <f t="shared" si="20"/>
        <v>501.53</v>
      </c>
      <c r="S18" s="326">
        <f t="shared" si="20"/>
        <v>598.58000000000004</v>
      </c>
      <c r="T18" s="326">
        <f t="shared" si="20"/>
        <v>634.41999999999996</v>
      </c>
      <c r="U18" s="326">
        <f t="shared" si="20"/>
        <v>614.53</v>
      </c>
      <c r="V18" s="326">
        <f>V151</f>
        <v>776.55</v>
      </c>
      <c r="W18" s="326">
        <f>W151</f>
        <v>746.68</v>
      </c>
      <c r="X18" s="326">
        <f t="shared" si="4"/>
        <v>655.08000000000004</v>
      </c>
      <c r="Y18" s="326"/>
      <c r="AA18" s="326">
        <f t="shared" ref="AA18:AF18" si="21">AA151</f>
        <v>152.22999999999999</v>
      </c>
      <c r="AB18" s="326">
        <f t="shared" si="21"/>
        <v>359.48</v>
      </c>
      <c r="AC18" s="326">
        <f t="shared" si="21"/>
        <v>467.44</v>
      </c>
      <c r="AD18" s="326">
        <f t="shared" si="21"/>
        <v>655.08000000000004</v>
      </c>
      <c r="AE18" s="506">
        <f t="shared" si="21"/>
        <v>173.48215329120126</v>
      </c>
      <c r="AF18" s="506">
        <f t="shared" si="21"/>
        <v>319.82968884940112</v>
      </c>
      <c r="AJ18" s="326">
        <f t="shared" si="17"/>
        <v>152.22999999999999</v>
      </c>
      <c r="AK18" s="326">
        <f t="shared" si="18"/>
        <v>207.25000000000003</v>
      </c>
      <c r="AL18" s="326">
        <f t="shared" si="19"/>
        <v>107.95999999999998</v>
      </c>
      <c r="AM18" s="326">
        <f t="shared" si="14"/>
        <v>187.64000000000004</v>
      </c>
      <c r="AN18" s="326">
        <f t="shared" si="7"/>
        <v>173.48215329120126</v>
      </c>
    </row>
    <row r="19" spans="1:40" ht="15" customHeight="1" outlineLevel="1" x14ac:dyDescent="0.25">
      <c r="B19" s="149" t="s">
        <v>291</v>
      </c>
      <c r="C19" s="149"/>
      <c r="D19" s="149"/>
      <c r="E19" s="149"/>
      <c r="F19" s="149"/>
      <c r="G19" s="149"/>
      <c r="H19" s="149"/>
      <c r="I19" s="149"/>
      <c r="J19" s="149"/>
      <c r="K19" s="149"/>
      <c r="L19" s="326">
        <f t="shared" ref="L19:U19" si="22">L296</f>
        <v>-0.44</v>
      </c>
      <c r="M19" s="326">
        <f t="shared" si="22"/>
        <v>13.1</v>
      </c>
      <c r="N19" s="326">
        <f t="shared" si="22"/>
        <v>16.559999999999999</v>
      </c>
      <c r="O19" s="326">
        <f t="shared" si="22"/>
        <v>14.45</v>
      </c>
      <c r="P19" s="326">
        <f t="shared" si="22"/>
        <v>15.29</v>
      </c>
      <c r="Q19" s="326">
        <f t="shared" si="22"/>
        <v>12.3</v>
      </c>
      <c r="R19" s="326">
        <f t="shared" si="22"/>
        <v>25.07</v>
      </c>
      <c r="S19" s="326">
        <f t="shared" si="22"/>
        <v>56.3</v>
      </c>
      <c r="T19" s="326">
        <f t="shared" si="22"/>
        <v>32.54</v>
      </c>
      <c r="U19" s="326">
        <f t="shared" si="22"/>
        <v>138.93</v>
      </c>
      <c r="V19" s="326">
        <f>V296</f>
        <v>25.99</v>
      </c>
      <c r="W19" s="326">
        <f>W296</f>
        <v>48.72</v>
      </c>
      <c r="X19" s="326">
        <f t="shared" si="4"/>
        <v>177.42</v>
      </c>
      <c r="Y19" s="326"/>
      <c r="AA19" s="326">
        <f t="shared" ref="AA19:AF19" si="23">AA296</f>
        <v>10.75</v>
      </c>
      <c r="AB19" s="326">
        <f t="shared" si="23"/>
        <v>22.04</v>
      </c>
      <c r="AC19" s="326">
        <f t="shared" si="23"/>
        <v>47.99</v>
      </c>
      <c r="AD19" s="326">
        <f t="shared" si="23"/>
        <v>177.42</v>
      </c>
      <c r="AE19" s="506">
        <f t="shared" si="23"/>
        <v>17.503074252700017</v>
      </c>
      <c r="AF19" s="506">
        <f t="shared" si="23"/>
        <v>33.381686554200058</v>
      </c>
      <c r="AJ19" s="326">
        <f t="shared" si="17"/>
        <v>10.75</v>
      </c>
      <c r="AK19" s="326">
        <f t="shared" si="18"/>
        <v>11.29</v>
      </c>
      <c r="AL19" s="326">
        <f t="shared" si="19"/>
        <v>25.950000000000003</v>
      </c>
      <c r="AM19" s="326">
        <f t="shared" si="14"/>
        <v>129.42999999999998</v>
      </c>
      <c r="AN19" s="326">
        <f t="shared" si="7"/>
        <v>17.503074252700017</v>
      </c>
    </row>
    <row r="20" spans="1:40" ht="15" customHeight="1" outlineLevel="1" x14ac:dyDescent="0.25">
      <c r="B20" s="149" t="s">
        <v>60</v>
      </c>
      <c r="C20" s="149"/>
      <c r="D20" s="149"/>
      <c r="E20" s="149"/>
      <c r="F20" s="149"/>
      <c r="G20" s="149"/>
      <c r="H20" s="149"/>
      <c r="I20" s="149"/>
      <c r="J20" s="149"/>
      <c r="K20" s="149"/>
      <c r="L20" s="326">
        <f>L15-SUM(L17:L19)</f>
        <v>-36.809999999999945</v>
      </c>
      <c r="M20" s="326">
        <f t="shared" ref="M20:U20" si="24">M15-SUM(M17:M19)</f>
        <v>-21.810000000000059</v>
      </c>
      <c r="N20" s="326">
        <f t="shared" si="24"/>
        <v>-30.080000000000041</v>
      </c>
      <c r="O20" s="326">
        <f t="shared" si="24"/>
        <v>-13.690000000000055</v>
      </c>
      <c r="P20" s="326">
        <f t="shared" si="24"/>
        <v>-15.849999999999909</v>
      </c>
      <c r="Q20" s="326">
        <f t="shared" si="24"/>
        <v>-22.069999999999936</v>
      </c>
      <c r="R20" s="326">
        <f t="shared" si="24"/>
        <v>-22.119999999999891</v>
      </c>
      <c r="S20" s="326">
        <f t="shared" si="24"/>
        <v>-17.150000000000091</v>
      </c>
      <c r="T20" s="326">
        <f t="shared" si="24"/>
        <v>-19.839999999999918</v>
      </c>
      <c r="U20" s="326">
        <f t="shared" si="24"/>
        <v>-15.6099999999999</v>
      </c>
      <c r="V20" s="326">
        <f>V15-SUM(V17:V19)</f>
        <v>-4.2799999999999727</v>
      </c>
      <c r="W20" s="326">
        <f>W15-SUM(W17:W19)</f>
        <v>14.8599999999999</v>
      </c>
      <c r="X20" s="326">
        <f t="shared" si="4"/>
        <v>76.440000000000055</v>
      </c>
      <c r="Y20" s="326"/>
      <c r="AA20" s="326">
        <f t="shared" ref="AA20:AF20" si="25">AA15-SUM(AA17:AA19)</f>
        <v>20.190000000000055</v>
      </c>
      <c r="AB20" s="326">
        <f t="shared" si="25"/>
        <v>30.25</v>
      </c>
      <c r="AC20" s="326">
        <f t="shared" si="25"/>
        <v>99.3900000000001</v>
      </c>
      <c r="AD20" s="326">
        <f t="shared" si="25"/>
        <v>76.440000000000055</v>
      </c>
      <c r="AE20" s="506">
        <f t="shared" si="25"/>
        <v>1.6401530480995348</v>
      </c>
      <c r="AF20" s="506">
        <f t="shared" si="25"/>
        <v>26.036366996530319</v>
      </c>
      <c r="AJ20" s="326">
        <f t="shared" si="17"/>
        <v>20.190000000000055</v>
      </c>
      <c r="AK20" s="326">
        <f t="shared" si="18"/>
        <v>10.059999999999945</v>
      </c>
      <c r="AL20" s="326">
        <f t="shared" si="19"/>
        <v>69.1400000000001</v>
      </c>
      <c r="AM20" s="326">
        <f t="shared" si="14"/>
        <v>-22.950000000000045</v>
      </c>
      <c r="AN20" s="326">
        <f t="shared" si="7"/>
        <v>1.6401530480995348</v>
      </c>
    </row>
    <row r="21" spans="1:40" ht="15" customHeight="1" x14ac:dyDescent="0.25">
      <c r="B21" s="42" t="s">
        <v>92</v>
      </c>
      <c r="C21" s="42"/>
      <c r="D21" s="42"/>
      <c r="E21" s="42"/>
      <c r="F21" s="42"/>
      <c r="G21" s="42"/>
      <c r="H21" s="42"/>
      <c r="I21" s="42"/>
      <c r="J21" s="42"/>
      <c r="K21" s="42"/>
      <c r="L21" s="327">
        <v>-0.16</v>
      </c>
      <c r="M21" s="327">
        <v>-0.27</v>
      </c>
      <c r="N21" s="327">
        <v>0</v>
      </c>
      <c r="O21" s="327">
        <v>1.29</v>
      </c>
      <c r="P21" s="327">
        <v>0.02</v>
      </c>
      <c r="Q21" s="327">
        <v>-0.17</v>
      </c>
      <c r="R21" s="327">
        <v>4.7</v>
      </c>
      <c r="S21" s="327">
        <v>-0.19</v>
      </c>
      <c r="T21" s="327">
        <v>0.33</v>
      </c>
      <c r="U21" s="327">
        <v>1.24</v>
      </c>
      <c r="V21" s="327">
        <v>0.7</v>
      </c>
      <c r="W21" s="327">
        <v>1.56</v>
      </c>
      <c r="X21" s="327">
        <f>(AD21)</f>
        <v>-5.61</v>
      </c>
      <c r="Y21" s="327"/>
      <c r="AA21" s="327">
        <v>0.06</v>
      </c>
      <c r="AB21" s="327">
        <v>0.54</v>
      </c>
      <c r="AC21" s="327">
        <v>2.14</v>
      </c>
      <c r="AD21" s="327">
        <v>-5.61</v>
      </c>
      <c r="AE21" s="325">
        <v>-0.56144065000000032</v>
      </c>
      <c r="AF21" s="325">
        <v>-15.240372950000003</v>
      </c>
      <c r="AJ21" s="327">
        <f t="shared" si="17"/>
        <v>0.06</v>
      </c>
      <c r="AK21" s="327">
        <f t="shared" si="18"/>
        <v>0.48000000000000004</v>
      </c>
      <c r="AL21" s="327">
        <f t="shared" si="19"/>
        <v>1.6</v>
      </c>
      <c r="AM21" s="327">
        <f t="shared" si="14"/>
        <v>-7.75</v>
      </c>
      <c r="AN21" s="327">
        <f t="shared" si="7"/>
        <v>-0.56144065000000032</v>
      </c>
    </row>
    <row r="22" spans="1:40" ht="15" customHeight="1" x14ac:dyDescent="0.25">
      <c r="B22" s="42" t="s">
        <v>93</v>
      </c>
      <c r="C22" s="42"/>
      <c r="D22" s="42"/>
      <c r="E22" s="42"/>
      <c r="F22" s="42"/>
      <c r="G22" s="42"/>
      <c r="H22" s="42"/>
      <c r="I22" s="42"/>
      <c r="J22" s="42"/>
      <c r="K22" s="42"/>
      <c r="L22" s="327">
        <v>434.4</v>
      </c>
      <c r="M22" s="327">
        <v>468.49</v>
      </c>
      <c r="N22" s="327">
        <v>502.71</v>
      </c>
      <c r="O22" s="327">
        <v>464.67</v>
      </c>
      <c r="P22" s="327">
        <v>499.78</v>
      </c>
      <c r="Q22" s="327">
        <v>587.47</v>
      </c>
      <c r="R22" s="327">
        <v>624.5</v>
      </c>
      <c r="S22" s="327">
        <v>582.87</v>
      </c>
      <c r="T22" s="327">
        <v>562.04</v>
      </c>
      <c r="U22" s="327">
        <v>608.95000000000005</v>
      </c>
      <c r="V22" s="327">
        <v>616.61</v>
      </c>
      <c r="W22" s="327">
        <v>623.32000000000005</v>
      </c>
      <c r="X22" s="327">
        <f>(AD22)</f>
        <v>771.06</v>
      </c>
      <c r="Y22" s="327"/>
      <c r="AA22" s="327">
        <v>166.68</v>
      </c>
      <c r="AB22" s="327">
        <v>344.13</v>
      </c>
      <c r="AC22" s="327">
        <v>531.02</v>
      </c>
      <c r="AD22" s="327">
        <v>771.06</v>
      </c>
      <c r="AE22" s="325">
        <v>186.34769665179951</v>
      </c>
      <c r="AF22" s="325">
        <v>378.98830653140044</v>
      </c>
      <c r="AJ22" s="327">
        <f t="shared" si="17"/>
        <v>166.68</v>
      </c>
      <c r="AK22" s="327">
        <f t="shared" si="18"/>
        <v>177.45</v>
      </c>
      <c r="AL22" s="327">
        <f t="shared" si="19"/>
        <v>186.89</v>
      </c>
      <c r="AM22" s="327">
        <f t="shared" si="14"/>
        <v>240.03999999999996</v>
      </c>
      <c r="AN22" s="327">
        <f t="shared" si="7"/>
        <v>186.34769665179951</v>
      </c>
    </row>
    <row r="23" spans="1:40" ht="15" customHeight="1" x14ac:dyDescent="0.25">
      <c r="B23" s="42" t="s">
        <v>94</v>
      </c>
      <c r="C23" s="42"/>
      <c r="D23" s="42"/>
      <c r="E23" s="42"/>
      <c r="F23" s="42"/>
      <c r="G23" s="42"/>
      <c r="H23" s="42"/>
      <c r="I23" s="42"/>
      <c r="J23" s="42"/>
      <c r="K23" s="42"/>
      <c r="L23" s="327">
        <v>11.41</v>
      </c>
      <c r="M23" s="327">
        <v>14.99</v>
      </c>
      <c r="N23" s="327">
        <v>15.23</v>
      </c>
      <c r="O23" s="327">
        <v>18.47</v>
      </c>
      <c r="P23" s="327">
        <v>19.02</v>
      </c>
      <c r="Q23" s="327">
        <v>22.84</v>
      </c>
      <c r="R23" s="327">
        <v>22.21</v>
      </c>
      <c r="S23" s="327">
        <v>19.510000000000002</v>
      </c>
      <c r="T23" s="327">
        <v>16.16</v>
      </c>
      <c r="U23" s="327">
        <v>17.329999999999998</v>
      </c>
      <c r="V23" s="327">
        <v>16.579999999999998</v>
      </c>
      <c r="W23" s="327">
        <v>16.03</v>
      </c>
      <c r="X23" s="327">
        <f t="shared" ref="X23:X34" si="26">AD23</f>
        <v>19.75</v>
      </c>
      <c r="Y23" s="327"/>
      <c r="AA23" s="327">
        <v>4.8899999999999997</v>
      </c>
      <c r="AB23" s="327">
        <v>8.81</v>
      </c>
      <c r="AC23" s="327">
        <v>13.58</v>
      </c>
      <c r="AD23" s="327">
        <v>19.75</v>
      </c>
      <c r="AE23" s="325">
        <v>4.5371510134999973</v>
      </c>
      <c r="AF23" s="325">
        <v>9.0306980689999978</v>
      </c>
      <c r="AJ23" s="327">
        <f t="shared" si="17"/>
        <v>4.8899999999999997</v>
      </c>
      <c r="AK23" s="327">
        <f t="shared" si="18"/>
        <v>3.9200000000000008</v>
      </c>
      <c r="AL23" s="327">
        <f t="shared" si="19"/>
        <v>4.7699999999999996</v>
      </c>
      <c r="AM23" s="327">
        <f t="shared" si="14"/>
        <v>6.17</v>
      </c>
      <c r="AN23" s="327">
        <f t="shared" si="7"/>
        <v>4.5371510134999973</v>
      </c>
    </row>
    <row r="24" spans="1:40" s="264" customFormat="1" ht="15" customHeight="1" x14ac:dyDescent="0.25">
      <c r="A24" s="6"/>
      <c r="B24" s="129" t="s">
        <v>95</v>
      </c>
      <c r="C24" s="129"/>
      <c r="D24" s="129"/>
      <c r="E24" s="129"/>
      <c r="F24" s="129"/>
      <c r="G24" s="129"/>
      <c r="H24" s="129"/>
      <c r="I24" s="129"/>
      <c r="J24" s="129"/>
      <c r="K24" s="129"/>
      <c r="L24" s="318">
        <v>289.91000000000003</v>
      </c>
      <c r="M24" s="318">
        <v>347.5</v>
      </c>
      <c r="N24" s="318">
        <v>450.11</v>
      </c>
      <c r="O24" s="318">
        <v>473.02</v>
      </c>
      <c r="P24" s="318">
        <v>422.41</v>
      </c>
      <c r="Q24" s="318">
        <v>577.84</v>
      </c>
      <c r="R24" s="318">
        <v>563.96</v>
      </c>
      <c r="S24" s="318">
        <v>803.14</v>
      </c>
      <c r="T24" s="318">
        <v>753.7</v>
      </c>
      <c r="U24" s="318">
        <v>1058.5600000000002</v>
      </c>
      <c r="V24" s="318">
        <v>1053.99</v>
      </c>
      <c r="W24" s="318">
        <v>1151.19</v>
      </c>
      <c r="X24" s="318">
        <f t="shared" si="26"/>
        <v>1411.51</v>
      </c>
      <c r="Y24" s="318"/>
      <c r="AA24" s="318">
        <v>231.76</v>
      </c>
      <c r="AB24" s="318">
        <v>639.64</v>
      </c>
      <c r="AC24" s="318">
        <v>962.61</v>
      </c>
      <c r="AD24" s="318">
        <v>1411.51</v>
      </c>
      <c r="AE24" s="361">
        <v>266.36282785600901</v>
      </c>
      <c r="AF24" s="361">
        <v>368.91096678454591</v>
      </c>
      <c r="AG24" s="275"/>
      <c r="AH24" s="275"/>
      <c r="AJ24" s="318">
        <f t="shared" si="17"/>
        <v>231.76</v>
      </c>
      <c r="AK24" s="318">
        <f t="shared" si="18"/>
        <v>407.88</v>
      </c>
      <c r="AL24" s="318">
        <f t="shared" si="19"/>
        <v>322.97000000000003</v>
      </c>
      <c r="AM24" s="318">
        <f t="shared" si="14"/>
        <v>448.9</v>
      </c>
      <c r="AN24" s="318">
        <f t="shared" si="7"/>
        <v>266.36282785600901</v>
      </c>
    </row>
    <row r="25" spans="1:40" s="264" customFormat="1" ht="15" customHeight="1" outlineLevel="1" x14ac:dyDescent="0.25">
      <c r="A25" s="6"/>
      <c r="B25" s="149" t="s">
        <v>59</v>
      </c>
      <c r="C25" s="149"/>
      <c r="D25" s="149"/>
      <c r="E25" s="149"/>
      <c r="F25" s="149"/>
      <c r="G25" s="149"/>
      <c r="H25" s="149"/>
      <c r="I25" s="149"/>
      <c r="J25" s="149"/>
      <c r="K25" s="149"/>
      <c r="L25" s="326">
        <f t="shared" ref="L25:U25" si="27">L209</f>
        <v>254.17</v>
      </c>
      <c r="M25" s="326">
        <f t="shared" si="27"/>
        <v>288.61</v>
      </c>
      <c r="N25" s="326">
        <f t="shared" si="27"/>
        <v>374.42</v>
      </c>
      <c r="O25" s="326">
        <f t="shared" si="27"/>
        <v>355.45</v>
      </c>
      <c r="P25" s="326">
        <f t="shared" si="27"/>
        <v>275.26</v>
      </c>
      <c r="Q25" s="326">
        <f t="shared" si="27"/>
        <v>400.85</v>
      </c>
      <c r="R25" s="326">
        <f t="shared" si="27"/>
        <v>359.79</v>
      </c>
      <c r="S25" s="326">
        <f t="shared" si="27"/>
        <v>437.02</v>
      </c>
      <c r="T25" s="326">
        <f t="shared" si="27"/>
        <v>399.37</v>
      </c>
      <c r="U25" s="326">
        <f t="shared" si="27"/>
        <v>658.09</v>
      </c>
      <c r="V25" s="326">
        <f>V209</f>
        <v>633.49</v>
      </c>
      <c r="W25" s="326">
        <f>W209</f>
        <v>697.53</v>
      </c>
      <c r="X25" s="326">
        <f t="shared" si="26"/>
        <v>1007.96</v>
      </c>
      <c r="Y25" s="326"/>
      <c r="AA25" s="326">
        <f t="shared" ref="AA25:AF25" si="28">AA209</f>
        <v>148.53</v>
      </c>
      <c r="AB25" s="326">
        <f t="shared" si="28"/>
        <v>439.25</v>
      </c>
      <c r="AC25" s="326">
        <f t="shared" si="28"/>
        <v>677.86</v>
      </c>
      <c r="AD25" s="326">
        <f t="shared" si="28"/>
        <v>1007.96</v>
      </c>
      <c r="AE25" s="506">
        <f t="shared" si="28"/>
        <v>192.70749899620199</v>
      </c>
      <c r="AF25" s="506">
        <f t="shared" si="28"/>
        <v>231.25816930530632</v>
      </c>
      <c r="AJ25" s="326">
        <f t="shared" si="17"/>
        <v>148.53</v>
      </c>
      <c r="AK25" s="326">
        <f t="shared" si="18"/>
        <v>290.72000000000003</v>
      </c>
      <c r="AL25" s="326">
        <f t="shared" si="19"/>
        <v>238.61</v>
      </c>
      <c r="AM25" s="326">
        <f t="shared" si="14"/>
        <v>330.1</v>
      </c>
      <c r="AN25" s="326">
        <f t="shared" si="7"/>
        <v>192.70749899620199</v>
      </c>
    </row>
    <row r="26" spans="1:40" ht="15" customHeight="1" outlineLevel="1" x14ac:dyDescent="0.25">
      <c r="B26" s="149" t="s">
        <v>6</v>
      </c>
      <c r="C26" s="149"/>
      <c r="D26" s="149"/>
      <c r="E26" s="149"/>
      <c r="F26" s="149"/>
      <c r="G26" s="149"/>
      <c r="H26" s="149"/>
      <c r="I26" s="149"/>
      <c r="J26" s="149"/>
      <c r="K26" s="149"/>
      <c r="L26" s="326">
        <f>L156</f>
        <v>75.94</v>
      </c>
      <c r="M26" s="326">
        <f t="shared" ref="M26:U26" si="29">M156</f>
        <v>74.209999999999994</v>
      </c>
      <c r="N26" s="326">
        <f t="shared" si="29"/>
        <v>98.32</v>
      </c>
      <c r="O26" s="326">
        <f t="shared" si="29"/>
        <v>128.9</v>
      </c>
      <c r="P26" s="326">
        <f t="shared" si="29"/>
        <v>156.84</v>
      </c>
      <c r="Q26" s="326">
        <f t="shared" si="29"/>
        <v>195</v>
      </c>
      <c r="R26" s="326">
        <f t="shared" si="29"/>
        <v>212.49</v>
      </c>
      <c r="S26" s="326">
        <f t="shared" si="29"/>
        <v>340.06</v>
      </c>
      <c r="T26" s="326">
        <f t="shared" si="29"/>
        <v>361.44</v>
      </c>
      <c r="U26" s="326">
        <f t="shared" si="29"/>
        <v>297.63</v>
      </c>
      <c r="V26" s="326">
        <f>V156</f>
        <v>417.6</v>
      </c>
      <c r="W26" s="326">
        <f>W156</f>
        <v>410.79</v>
      </c>
      <c r="X26" s="326">
        <f t="shared" si="26"/>
        <v>255.81</v>
      </c>
      <c r="Y26" s="326"/>
      <c r="AA26" s="326">
        <f t="shared" ref="AA26:AF26" si="30">AA156</f>
        <v>60.65</v>
      </c>
      <c r="AB26" s="326">
        <f t="shared" si="30"/>
        <v>169.82</v>
      </c>
      <c r="AC26" s="326">
        <f t="shared" si="30"/>
        <v>171.8</v>
      </c>
      <c r="AD26" s="326">
        <f t="shared" si="30"/>
        <v>255.81</v>
      </c>
      <c r="AE26" s="506">
        <f t="shared" si="30"/>
        <v>75.160868928700168</v>
      </c>
      <c r="AF26" s="506">
        <f t="shared" si="30"/>
        <v>123.16206954220038</v>
      </c>
      <c r="AJ26" s="326">
        <f t="shared" si="17"/>
        <v>60.65</v>
      </c>
      <c r="AK26" s="326">
        <f t="shared" si="18"/>
        <v>109.16999999999999</v>
      </c>
      <c r="AL26" s="326">
        <f t="shared" si="19"/>
        <v>1.9800000000000182</v>
      </c>
      <c r="AM26" s="326">
        <f t="shared" si="14"/>
        <v>84.009999999999991</v>
      </c>
      <c r="AN26" s="326">
        <f t="shared" si="7"/>
        <v>75.160868928700168</v>
      </c>
    </row>
    <row r="27" spans="1:40" ht="15" customHeight="1" outlineLevel="1" x14ac:dyDescent="0.25">
      <c r="B27" s="149" t="s">
        <v>291</v>
      </c>
      <c r="C27" s="149"/>
      <c r="D27" s="149"/>
      <c r="E27" s="149"/>
      <c r="F27" s="149"/>
      <c r="G27" s="149"/>
      <c r="H27" s="149"/>
      <c r="I27" s="149"/>
      <c r="J27" s="149"/>
      <c r="K27" s="149"/>
      <c r="L27" s="326">
        <f t="shared" ref="L27:U27" si="31">L301</f>
        <v>-1.78</v>
      </c>
      <c r="M27" s="326">
        <f t="shared" si="31"/>
        <v>8.5399999999999991</v>
      </c>
      <c r="N27" s="326">
        <f t="shared" si="31"/>
        <v>10.23</v>
      </c>
      <c r="O27" s="326">
        <f t="shared" si="31"/>
        <v>8.01</v>
      </c>
      <c r="P27" s="326">
        <f t="shared" si="31"/>
        <v>9.3800000000000008</v>
      </c>
      <c r="Q27" s="326">
        <f t="shared" si="31"/>
        <v>7.23</v>
      </c>
      <c r="R27" s="326">
        <f t="shared" si="31"/>
        <v>17.079999999999998</v>
      </c>
      <c r="S27" s="326">
        <f t="shared" si="31"/>
        <v>46.05</v>
      </c>
      <c r="T27" s="326">
        <f t="shared" si="31"/>
        <v>19.059999999999999</v>
      </c>
      <c r="U27" s="326">
        <f t="shared" si="31"/>
        <v>123.22</v>
      </c>
      <c r="V27" s="326">
        <f>V301</f>
        <v>17.149999999999999</v>
      </c>
      <c r="W27" s="326">
        <f>W301</f>
        <v>37.700000000000003</v>
      </c>
      <c r="X27" s="326">
        <f t="shared" si="26"/>
        <v>158.63999999999999</v>
      </c>
      <c r="Y27" s="326"/>
      <c r="AA27" s="326">
        <f t="shared" ref="AA27:AF27" si="32">AA301</f>
        <v>5.91</v>
      </c>
      <c r="AB27" s="326">
        <f t="shared" si="32"/>
        <v>11.74</v>
      </c>
      <c r="AC27" s="326">
        <f t="shared" si="32"/>
        <v>33.39</v>
      </c>
      <c r="AD27" s="326">
        <f t="shared" si="32"/>
        <v>158.63999999999999</v>
      </c>
      <c r="AE27" s="506">
        <f t="shared" si="32"/>
        <v>9.6444983526000136</v>
      </c>
      <c r="AF27" s="506">
        <f t="shared" si="32"/>
        <v>17.395257063899894</v>
      </c>
      <c r="AJ27" s="326">
        <f t="shared" si="17"/>
        <v>5.91</v>
      </c>
      <c r="AK27" s="326">
        <f t="shared" si="18"/>
        <v>5.83</v>
      </c>
      <c r="AL27" s="326">
        <f t="shared" si="19"/>
        <v>21.65</v>
      </c>
      <c r="AM27" s="326">
        <f t="shared" si="14"/>
        <v>125.24999999999999</v>
      </c>
      <c r="AN27" s="326">
        <f t="shared" si="7"/>
        <v>9.6444983526000136</v>
      </c>
    </row>
    <row r="28" spans="1:40" ht="15" customHeight="1" outlineLevel="1" x14ac:dyDescent="0.25">
      <c r="B28" s="149" t="s">
        <v>60</v>
      </c>
      <c r="C28" s="149"/>
      <c r="D28" s="149"/>
      <c r="E28" s="149"/>
      <c r="F28" s="149"/>
      <c r="G28" s="149"/>
      <c r="H28" s="149"/>
      <c r="I28" s="149"/>
      <c r="J28" s="149"/>
      <c r="K28" s="149"/>
      <c r="L28" s="326">
        <f>L24-SUM(L25:L27)</f>
        <v>-38.420000000000016</v>
      </c>
      <c r="M28" s="326">
        <f t="shared" ref="M28:U28" si="33">M24-SUM(M25:M27)</f>
        <v>-23.860000000000014</v>
      </c>
      <c r="N28" s="326">
        <f t="shared" si="33"/>
        <v>-32.860000000000014</v>
      </c>
      <c r="O28" s="326">
        <f t="shared" si="33"/>
        <v>-19.340000000000032</v>
      </c>
      <c r="P28" s="326">
        <f t="shared" si="33"/>
        <v>-19.069999999999993</v>
      </c>
      <c r="Q28" s="326">
        <f t="shared" si="33"/>
        <v>-25.240000000000009</v>
      </c>
      <c r="R28" s="326">
        <f t="shared" si="33"/>
        <v>-25.399999999999977</v>
      </c>
      <c r="S28" s="326">
        <f t="shared" si="33"/>
        <v>-19.989999999999895</v>
      </c>
      <c r="T28" s="326">
        <f t="shared" si="33"/>
        <v>-26.169999999999845</v>
      </c>
      <c r="U28" s="326">
        <f t="shared" si="33"/>
        <v>-20.379999999999882</v>
      </c>
      <c r="V28" s="326">
        <f>V24-SUM(V25:V27)</f>
        <v>-14.250000000000227</v>
      </c>
      <c r="W28" s="326">
        <f>W24-SUM(W25:W27)</f>
        <v>5.1700000000000728</v>
      </c>
      <c r="X28" s="326">
        <f t="shared" si="26"/>
        <v>-10.899999999999864</v>
      </c>
      <c r="Y28" s="326"/>
      <c r="AA28" s="326">
        <f t="shared" ref="AA28:AF28" si="34">AA24-SUM(AA25:AA27)</f>
        <v>16.669999999999987</v>
      </c>
      <c r="AB28" s="326">
        <f t="shared" si="34"/>
        <v>18.830000000000041</v>
      </c>
      <c r="AC28" s="326">
        <f t="shared" si="34"/>
        <v>79.559999999999945</v>
      </c>
      <c r="AD28" s="326">
        <f t="shared" si="34"/>
        <v>-10.899999999999864</v>
      </c>
      <c r="AE28" s="506">
        <f t="shared" si="34"/>
        <v>-11.15003842149315</v>
      </c>
      <c r="AF28" s="506">
        <f t="shared" si="34"/>
        <v>-2.904529126860723</v>
      </c>
      <c r="AJ28" s="326">
        <f t="shared" si="17"/>
        <v>16.669999999999987</v>
      </c>
      <c r="AK28" s="326">
        <f t="shared" si="18"/>
        <v>2.1600000000000534</v>
      </c>
      <c r="AL28" s="326">
        <f t="shared" si="19"/>
        <v>60.729999999999905</v>
      </c>
      <c r="AM28" s="326">
        <f t="shared" si="14"/>
        <v>-90.459999999999809</v>
      </c>
      <c r="AN28" s="326">
        <f t="shared" si="7"/>
        <v>-11.15003842149315</v>
      </c>
    </row>
    <row r="29" spans="1:40" ht="15" customHeight="1" x14ac:dyDescent="0.25">
      <c r="B29" t="s">
        <v>457</v>
      </c>
      <c r="L29" s="327">
        <v>-174.15</v>
      </c>
      <c r="M29" s="327">
        <v>-233.63</v>
      </c>
      <c r="N29" s="327">
        <v>-274.85000000000002</v>
      </c>
      <c r="O29" s="327">
        <v>-261.70999999999998</v>
      </c>
      <c r="P29" s="327">
        <v>-249.88</v>
      </c>
      <c r="Q29" s="327">
        <v>-285.48</v>
      </c>
      <c r="R29" s="327">
        <v>-350.09</v>
      </c>
      <c r="S29" s="327">
        <v>-301.58</v>
      </c>
      <c r="T29" s="327">
        <v>-219.74</v>
      </c>
      <c r="U29" s="327">
        <v>-349.46</v>
      </c>
      <c r="V29" s="327">
        <v>-285.06</v>
      </c>
      <c r="W29" s="327">
        <v>-248.6</v>
      </c>
      <c r="X29" s="327">
        <f t="shared" si="26"/>
        <v>-449.1</v>
      </c>
      <c r="Y29" s="327"/>
      <c r="AA29" s="327">
        <v>-74.209999999999994</v>
      </c>
      <c r="AB29" s="327">
        <v>-185.13</v>
      </c>
      <c r="AC29" s="327">
        <v>-295.76</v>
      </c>
      <c r="AD29" s="327">
        <v>-449.1</v>
      </c>
      <c r="AE29" s="325">
        <v>-126.07422979229976</v>
      </c>
      <c r="AF29" s="325">
        <v>-158.80740969310045</v>
      </c>
      <c r="AJ29" s="327">
        <f t="shared" si="17"/>
        <v>-74.209999999999994</v>
      </c>
      <c r="AK29" s="327">
        <f t="shared" si="18"/>
        <v>-110.92</v>
      </c>
      <c r="AL29" s="327">
        <f t="shared" si="19"/>
        <v>-110.63</v>
      </c>
      <c r="AM29" s="327">
        <f t="shared" si="14"/>
        <v>-153.34000000000003</v>
      </c>
      <c r="AN29" s="327">
        <f t="shared" si="7"/>
        <v>-126.07422979229976</v>
      </c>
    </row>
    <row r="30" spans="1:40" ht="15" customHeight="1" x14ac:dyDescent="0.25">
      <c r="B30" s="6" t="s">
        <v>458</v>
      </c>
      <c r="C30" s="6"/>
      <c r="D30" s="6"/>
      <c r="E30" s="6"/>
      <c r="F30" s="6"/>
      <c r="G30" s="6"/>
      <c r="H30" s="6"/>
      <c r="I30" s="6"/>
      <c r="J30" s="6"/>
      <c r="K30" s="6"/>
      <c r="L30" s="318">
        <v>120.8</v>
      </c>
      <c r="M30" s="318">
        <v>118.66</v>
      </c>
      <c r="N30" s="318">
        <v>182.09</v>
      </c>
      <c r="O30" s="318">
        <v>226.03</v>
      </c>
      <c r="P30" s="318">
        <v>194.29</v>
      </c>
      <c r="Q30" s="318">
        <v>290.83999999999997</v>
      </c>
      <c r="R30" s="318">
        <v>213.68</v>
      </c>
      <c r="S30" s="318">
        <v>504.27</v>
      </c>
      <c r="T30" s="318">
        <v>535.61</v>
      </c>
      <c r="U30" s="318">
        <v>709.11</v>
      </c>
      <c r="V30" s="318">
        <v>768.93</v>
      </c>
      <c r="W30" s="318">
        <v>902.59</v>
      </c>
      <c r="X30" s="318">
        <f t="shared" si="26"/>
        <v>962.41</v>
      </c>
      <c r="Y30" s="318"/>
      <c r="AA30" s="318">
        <v>157.55000000000001</v>
      </c>
      <c r="AB30" s="318">
        <v>454.52</v>
      </c>
      <c r="AC30" s="318">
        <v>666.85</v>
      </c>
      <c r="AD30" s="318">
        <v>962.41</v>
      </c>
      <c r="AE30" s="361">
        <v>140.28859806370974</v>
      </c>
      <c r="AF30" s="361">
        <v>210.10355709144497</v>
      </c>
      <c r="AG30" s="266"/>
      <c r="AJ30" s="318">
        <f t="shared" si="17"/>
        <v>157.55000000000001</v>
      </c>
      <c r="AK30" s="318">
        <f t="shared" si="18"/>
        <v>296.96999999999997</v>
      </c>
      <c r="AL30" s="318">
        <f t="shared" si="19"/>
        <v>212.33000000000004</v>
      </c>
      <c r="AM30" s="318">
        <f t="shared" si="14"/>
        <v>295.55999999999995</v>
      </c>
      <c r="AN30" s="318">
        <f t="shared" si="7"/>
        <v>140.28859806370974</v>
      </c>
    </row>
    <row r="31" spans="1:40" ht="15" customHeight="1" x14ac:dyDescent="0.25">
      <c r="B31" t="s">
        <v>459</v>
      </c>
      <c r="L31" s="327">
        <v>37.76</v>
      </c>
      <c r="M31" s="327">
        <v>28.04</v>
      </c>
      <c r="N31" s="327">
        <v>46.04</v>
      </c>
      <c r="O31" s="327">
        <v>56.91</v>
      </c>
      <c r="P31" s="327">
        <v>16.399999999999999</v>
      </c>
      <c r="Q31" s="327">
        <v>45.35</v>
      </c>
      <c r="R31" s="327">
        <v>37.57</v>
      </c>
      <c r="S31" s="327">
        <v>48.06</v>
      </c>
      <c r="T31" s="327">
        <v>63.44</v>
      </c>
      <c r="U31" s="327">
        <v>86.44</v>
      </c>
      <c r="V31" s="327">
        <v>86.08</v>
      </c>
      <c r="W31" s="327">
        <v>93.01</v>
      </c>
      <c r="X31" s="327">
        <f t="shared" si="26"/>
        <v>145.30000000000001</v>
      </c>
      <c r="Y31" s="327"/>
      <c r="AA31" s="327">
        <v>30.29</v>
      </c>
      <c r="AB31" s="327">
        <v>69.930000000000007</v>
      </c>
      <c r="AC31" s="327">
        <v>83.78</v>
      </c>
      <c r="AD31" s="327">
        <v>145.30000000000001</v>
      </c>
      <c r="AE31" s="325">
        <v>23.251104276899991</v>
      </c>
      <c r="AF31" s="325">
        <v>45.283765314199456</v>
      </c>
      <c r="AJ31" s="327">
        <f t="shared" si="17"/>
        <v>30.29</v>
      </c>
      <c r="AK31" s="327">
        <f t="shared" si="18"/>
        <v>39.640000000000008</v>
      </c>
      <c r="AL31" s="327">
        <f t="shared" si="19"/>
        <v>13.849999999999994</v>
      </c>
      <c r="AM31" s="327">
        <f t="shared" si="14"/>
        <v>61.52000000000001</v>
      </c>
      <c r="AN31" s="327">
        <f t="shared" si="7"/>
        <v>23.251104276899991</v>
      </c>
    </row>
    <row r="32" spans="1:40" ht="15" customHeight="1" x14ac:dyDescent="0.25">
      <c r="B32" s="6" t="s">
        <v>460</v>
      </c>
      <c r="C32" s="6"/>
      <c r="D32" s="6"/>
      <c r="E32" s="6"/>
      <c r="F32" s="6"/>
      <c r="G32" s="6"/>
      <c r="H32" s="6"/>
      <c r="I32" s="6"/>
      <c r="J32" s="6"/>
      <c r="K32" s="6"/>
      <c r="L32" s="318">
        <v>83.04</v>
      </c>
      <c r="M32" s="318">
        <v>90.62</v>
      </c>
      <c r="N32" s="318">
        <v>136.05000000000001</v>
      </c>
      <c r="O32" s="318">
        <v>169.13</v>
      </c>
      <c r="P32" s="318">
        <v>177.89</v>
      </c>
      <c r="Q32" s="318">
        <v>245.49</v>
      </c>
      <c r="R32" s="318">
        <v>176.11</v>
      </c>
      <c r="S32" s="318">
        <v>456.21</v>
      </c>
      <c r="T32" s="318">
        <v>472.17</v>
      </c>
      <c r="U32" s="318">
        <v>622.66999999999996</v>
      </c>
      <c r="V32" s="318">
        <v>682.85</v>
      </c>
      <c r="W32" s="318">
        <v>809.58</v>
      </c>
      <c r="X32" s="318">
        <f t="shared" si="26"/>
        <v>817.11</v>
      </c>
      <c r="Y32" s="318"/>
      <c r="AA32" s="318">
        <v>127.26</v>
      </c>
      <c r="AB32" s="318">
        <v>384.58</v>
      </c>
      <c r="AC32" s="318">
        <v>583.05999999999995</v>
      </c>
      <c r="AD32" s="318">
        <v>817.11</v>
      </c>
      <c r="AE32" s="361">
        <v>117.03749378681033</v>
      </c>
      <c r="AF32" s="361">
        <v>164.81979177706734</v>
      </c>
      <c r="AJ32" s="318">
        <f t="shared" si="17"/>
        <v>127.26</v>
      </c>
      <c r="AK32" s="318">
        <f t="shared" si="18"/>
        <v>257.32</v>
      </c>
      <c r="AL32" s="318">
        <f t="shared" si="19"/>
        <v>198.47999999999996</v>
      </c>
      <c r="AM32" s="318">
        <f t="shared" si="14"/>
        <v>234.05000000000007</v>
      </c>
      <c r="AN32" s="318">
        <f t="shared" si="7"/>
        <v>117.03749378681033</v>
      </c>
    </row>
    <row r="33" spans="2:43" ht="15" customHeight="1" x14ac:dyDescent="0.25">
      <c r="B33" s="68" t="s">
        <v>461</v>
      </c>
      <c r="C33" s="68"/>
      <c r="D33" s="68"/>
      <c r="E33" s="68"/>
      <c r="F33" s="68"/>
      <c r="G33" s="68"/>
      <c r="H33" s="68"/>
      <c r="I33" s="68"/>
      <c r="J33" s="68"/>
      <c r="K33" s="68"/>
      <c r="L33" s="329">
        <v>80.2</v>
      </c>
      <c r="M33" s="329">
        <v>88.6</v>
      </c>
      <c r="N33" s="329">
        <v>126.27</v>
      </c>
      <c r="O33" s="329">
        <v>135.12</v>
      </c>
      <c r="P33" s="329">
        <v>126.01</v>
      </c>
      <c r="Q33" s="329">
        <v>166.61</v>
      </c>
      <c r="R33" s="329">
        <v>56.33</v>
      </c>
      <c r="S33" s="329">
        <v>275.89999999999998</v>
      </c>
      <c r="T33" s="329">
        <v>313.36</v>
      </c>
      <c r="U33" s="329">
        <v>475.13</v>
      </c>
      <c r="V33" s="329">
        <v>555.67999999999995</v>
      </c>
      <c r="W33" s="329">
        <v>655.44</v>
      </c>
      <c r="X33" s="329">
        <f t="shared" si="26"/>
        <v>616.23</v>
      </c>
      <c r="Y33" s="330"/>
      <c r="AA33" s="329">
        <v>65.94</v>
      </c>
      <c r="AB33" s="329">
        <v>264.74</v>
      </c>
      <c r="AC33" s="329">
        <v>415.75</v>
      </c>
      <c r="AD33" s="329">
        <v>616.23</v>
      </c>
      <c r="AE33" s="507">
        <v>65.308916144810325</v>
      </c>
      <c r="AF33" s="507">
        <v>79.827186645467279</v>
      </c>
      <c r="AG33" s="499"/>
      <c r="AH33" s="499"/>
      <c r="AJ33" s="329">
        <f t="shared" si="17"/>
        <v>65.94</v>
      </c>
      <c r="AK33" s="329">
        <f t="shared" si="18"/>
        <v>198.8</v>
      </c>
      <c r="AL33" s="329">
        <f t="shared" si="19"/>
        <v>151.01</v>
      </c>
      <c r="AM33" s="329">
        <f t="shared" si="14"/>
        <v>200.48000000000002</v>
      </c>
      <c r="AN33" s="329">
        <f t="shared" si="7"/>
        <v>65.308916144810325</v>
      </c>
    </row>
    <row r="34" spans="2:43" ht="15" customHeight="1" x14ac:dyDescent="0.25">
      <c r="B34" t="s">
        <v>462</v>
      </c>
      <c r="L34" s="327">
        <v>2.84</v>
      </c>
      <c r="M34" s="327">
        <v>2.02</v>
      </c>
      <c r="N34" s="327">
        <v>9.7799999999999994</v>
      </c>
      <c r="O34" s="327">
        <v>34.01</v>
      </c>
      <c r="P34" s="327">
        <v>51.88</v>
      </c>
      <c r="Q34" s="327">
        <v>78.88</v>
      </c>
      <c r="R34" s="327">
        <v>119.78</v>
      </c>
      <c r="S34" s="327">
        <v>180.31</v>
      </c>
      <c r="T34" s="327">
        <v>158.80000000000001</v>
      </c>
      <c r="U34" s="327">
        <v>147.54</v>
      </c>
      <c r="V34" s="327">
        <v>127.17</v>
      </c>
      <c r="W34" s="327">
        <v>154.13999999999999</v>
      </c>
      <c r="X34" s="327">
        <f t="shared" si="26"/>
        <v>200.87</v>
      </c>
      <c r="Y34" s="327"/>
      <c r="AA34" s="327">
        <v>61.32</v>
      </c>
      <c r="AB34" s="327">
        <v>119.84</v>
      </c>
      <c r="AC34" s="327">
        <v>167.32</v>
      </c>
      <c r="AD34" s="327">
        <v>200.87</v>
      </c>
      <c r="AE34" s="325">
        <v>51.728577642000005</v>
      </c>
      <c r="AF34" s="325">
        <v>84.992605131600072</v>
      </c>
      <c r="AJ34" s="327">
        <f t="shared" si="17"/>
        <v>61.32</v>
      </c>
      <c r="AK34" s="327">
        <f t="shared" si="18"/>
        <v>58.52</v>
      </c>
      <c r="AL34" s="327">
        <f t="shared" si="19"/>
        <v>47.47999999999999</v>
      </c>
      <c r="AM34" s="327">
        <f t="shared" si="14"/>
        <v>33.550000000000011</v>
      </c>
      <c r="AN34" s="327">
        <f t="shared" si="7"/>
        <v>51.728577642000005</v>
      </c>
    </row>
    <row r="35" spans="2:43" ht="15" customHeight="1" x14ac:dyDescent="0.25">
      <c r="L35" s="327"/>
      <c r="M35" s="327"/>
      <c r="N35" s="327"/>
      <c r="O35" s="327"/>
      <c r="P35" s="327"/>
      <c r="Q35" s="327"/>
      <c r="R35" s="327"/>
      <c r="S35" s="327"/>
      <c r="T35" s="327"/>
      <c r="U35" s="327"/>
      <c r="V35" s="327"/>
      <c r="AA35" s="327"/>
      <c r="AB35" s="327"/>
      <c r="AC35" s="327"/>
      <c r="AD35" s="327"/>
      <c r="AE35" s="327"/>
      <c r="AJ35" s="327"/>
      <c r="AK35" s="327"/>
      <c r="AL35" s="327"/>
      <c r="AM35" s="327"/>
      <c r="AN35" s="327"/>
      <c r="AO35" s="327"/>
      <c r="AP35" s="327"/>
      <c r="AQ35" s="327"/>
    </row>
    <row r="36" spans="2:43" ht="15" customHeight="1" x14ac:dyDescent="0.25">
      <c r="B36" s="170" t="s">
        <v>61</v>
      </c>
      <c r="C36" s="170"/>
      <c r="D36" s="170"/>
      <c r="E36" s="170"/>
      <c r="F36" s="170"/>
      <c r="G36" s="170"/>
      <c r="H36" s="170"/>
      <c r="I36" s="170"/>
      <c r="J36" s="170"/>
      <c r="K36" s="170"/>
      <c r="L36" s="240">
        <v>2010</v>
      </c>
      <c r="M36" s="240">
        <v>2011</v>
      </c>
      <c r="N36" s="240">
        <v>2012</v>
      </c>
      <c r="O36" s="240">
        <v>2013</v>
      </c>
      <c r="P36" s="240">
        <v>2014</v>
      </c>
      <c r="Q36" s="240">
        <v>2015</v>
      </c>
      <c r="R36" s="240">
        <v>2016</v>
      </c>
      <c r="S36" s="240">
        <v>2017</v>
      </c>
      <c r="T36" s="240">
        <v>2018</v>
      </c>
      <c r="U36" s="240">
        <v>2019</v>
      </c>
      <c r="V36" s="240">
        <v>2020</v>
      </c>
      <c r="W36" s="240">
        <v>2021</v>
      </c>
      <c r="X36" s="241">
        <v>2022</v>
      </c>
      <c r="Y36" s="242">
        <v>2023</v>
      </c>
      <c r="AA36" s="243" t="s">
        <v>283</v>
      </c>
      <c r="AB36" s="243" t="s">
        <v>284</v>
      </c>
      <c r="AC36" s="243" t="s">
        <v>285</v>
      </c>
      <c r="AD36" s="243">
        <v>2022</v>
      </c>
      <c r="AE36" s="244" t="s">
        <v>313</v>
      </c>
      <c r="AF36" s="244" t="s">
        <v>314</v>
      </c>
      <c r="AG36" s="245" t="s">
        <v>315</v>
      </c>
      <c r="AH36" s="246">
        <v>2023</v>
      </c>
      <c r="AJ36" s="243" t="s">
        <v>283</v>
      </c>
      <c r="AK36" s="243" t="s">
        <v>286</v>
      </c>
      <c r="AL36" s="243" t="s">
        <v>287</v>
      </c>
      <c r="AM36" s="243" t="s">
        <v>288</v>
      </c>
      <c r="AN36" s="244" t="s">
        <v>313</v>
      </c>
      <c r="AO36" s="244" t="s">
        <v>318</v>
      </c>
      <c r="AP36" s="244" t="s">
        <v>316</v>
      </c>
      <c r="AQ36" s="244" t="s">
        <v>317</v>
      </c>
    </row>
    <row r="37" spans="2:43" ht="15" customHeight="1" x14ac:dyDescent="0.25">
      <c r="B37" s="6" t="s">
        <v>59</v>
      </c>
      <c r="C37" s="6"/>
      <c r="D37" s="6"/>
      <c r="E37" s="6"/>
      <c r="F37" s="6"/>
      <c r="G37" s="6"/>
      <c r="H37" s="6"/>
      <c r="I37" s="6"/>
      <c r="J37" s="6"/>
      <c r="K37" s="6"/>
      <c r="L37" s="318">
        <v>539.09</v>
      </c>
      <c r="M37" s="318">
        <v>367.75</v>
      </c>
      <c r="N37" s="318">
        <v>423.33</v>
      </c>
      <c r="O37" s="318">
        <v>387.05</v>
      </c>
      <c r="P37" s="318">
        <v>163.78</v>
      </c>
      <c r="Q37" s="318">
        <v>183.74</v>
      </c>
      <c r="R37" s="318">
        <v>131.59</v>
      </c>
      <c r="S37" s="318">
        <v>150</v>
      </c>
      <c r="T37" s="318">
        <v>388.89632605156572</v>
      </c>
      <c r="U37" s="318">
        <v>306.58165069731649</v>
      </c>
      <c r="V37" s="318">
        <v>709.20893135000006</v>
      </c>
      <c r="W37" s="318">
        <v>752.74092096499999</v>
      </c>
      <c r="X37" s="318">
        <f>AD37</f>
        <v>755.04546610699208</v>
      </c>
      <c r="Y37" s="318"/>
      <c r="Z37" s="266"/>
      <c r="AA37" s="318">
        <v>103.746052548176</v>
      </c>
      <c r="AB37" s="318">
        <v>213.71324280896204</v>
      </c>
      <c r="AC37" s="318">
        <v>478.18514680171398</v>
      </c>
      <c r="AD37" s="318">
        <v>755.04546610699208</v>
      </c>
      <c r="AE37" s="318">
        <v>179.83313184854197</v>
      </c>
      <c r="AF37" s="318">
        <v>515.37606234801399</v>
      </c>
      <c r="AJ37" s="318">
        <f>AA37</f>
        <v>103.746052548176</v>
      </c>
      <c r="AK37" s="318">
        <f t="shared" ref="AK37:AM40" si="35">AB37-AA37</f>
        <v>109.96719026078604</v>
      </c>
      <c r="AL37" s="318">
        <f t="shared" si="35"/>
        <v>264.47190399275195</v>
      </c>
      <c r="AM37" s="318">
        <f t="shared" si="35"/>
        <v>276.8603193052781</v>
      </c>
      <c r="AN37" s="318">
        <f>AE37</f>
        <v>179.83313184854197</v>
      </c>
    </row>
    <row r="38" spans="2:43" ht="15" customHeight="1" x14ac:dyDescent="0.25">
      <c r="B38" s="6" t="s">
        <v>6</v>
      </c>
      <c r="C38" s="6"/>
      <c r="D38" s="6"/>
      <c r="E38" s="6"/>
      <c r="F38" s="6"/>
      <c r="G38" s="6"/>
      <c r="H38" s="6"/>
      <c r="I38" s="6"/>
      <c r="J38" s="6"/>
      <c r="K38" s="6"/>
      <c r="L38" s="318">
        <v>783.23</v>
      </c>
      <c r="M38" s="318">
        <v>405.11</v>
      </c>
      <c r="N38" s="318">
        <v>178.69</v>
      </c>
      <c r="O38" s="318">
        <v>212.38</v>
      </c>
      <c r="P38" s="318">
        <v>543.02</v>
      </c>
      <c r="Q38" s="318">
        <v>645.99</v>
      </c>
      <c r="R38" s="318">
        <v>840.93</v>
      </c>
      <c r="S38" s="318">
        <v>707.87</v>
      </c>
      <c r="T38" s="318">
        <v>756.79953383019597</v>
      </c>
      <c r="U38" s="318">
        <v>783.87660310518436</v>
      </c>
      <c r="V38" s="318">
        <v>1188.714066</v>
      </c>
      <c r="W38" s="318">
        <v>1388.2245055930002</v>
      </c>
      <c r="X38" s="318">
        <f>AD38</f>
        <v>1857.5706341567093</v>
      </c>
      <c r="Y38" s="318"/>
      <c r="AA38" s="318">
        <v>327.73123827274799</v>
      </c>
      <c r="AB38" s="318">
        <v>685.55137400298793</v>
      </c>
      <c r="AC38" s="318">
        <v>1164.6476899355403</v>
      </c>
      <c r="AD38" s="318">
        <v>1857.5706341567093</v>
      </c>
      <c r="AE38" s="318">
        <v>579.0553061207321</v>
      </c>
      <c r="AF38" s="318">
        <v>1284.4272411804168</v>
      </c>
      <c r="AJ38" s="318">
        <f>AA38</f>
        <v>327.73123827274799</v>
      </c>
      <c r="AK38" s="318">
        <f t="shared" si="35"/>
        <v>357.82013573023994</v>
      </c>
      <c r="AL38" s="318">
        <f t="shared" si="35"/>
        <v>479.09631593255233</v>
      </c>
      <c r="AM38" s="318">
        <f t="shared" si="35"/>
        <v>692.92294422116902</v>
      </c>
      <c r="AN38" s="318">
        <f t="shared" ref="AN38:AN40" si="36">AE38</f>
        <v>579.0553061207321</v>
      </c>
    </row>
    <row r="39" spans="2:43" ht="15" customHeight="1" x14ac:dyDescent="0.25">
      <c r="B39" s="6" t="s">
        <v>292</v>
      </c>
      <c r="C39" s="6"/>
      <c r="D39" s="6"/>
      <c r="E39" s="6"/>
      <c r="F39" s="6"/>
      <c r="G39" s="6"/>
      <c r="H39" s="6"/>
      <c r="I39" s="6"/>
      <c r="J39" s="6"/>
      <c r="K39" s="6"/>
      <c r="L39" s="318">
        <v>78.69</v>
      </c>
      <c r="M39" s="318">
        <v>56.59</v>
      </c>
      <c r="N39" s="318">
        <v>9.77</v>
      </c>
      <c r="O39" s="318">
        <v>27.409999999999997</v>
      </c>
      <c r="P39" s="318">
        <v>25.560000000000002</v>
      </c>
      <c r="Q39" s="318">
        <v>72.930000000000007</v>
      </c>
      <c r="R39" s="318">
        <v>56.839999999999996</v>
      </c>
      <c r="S39" s="318">
        <v>193.23</v>
      </c>
      <c r="T39" s="318">
        <v>163.92587515224599</v>
      </c>
      <c r="U39" s="318">
        <v>30.706970114553883</v>
      </c>
      <c r="V39" s="318">
        <v>203.39555000000007</v>
      </c>
      <c r="W39" s="318">
        <v>390.07536265099998</v>
      </c>
      <c r="X39" s="318">
        <f>AD39</f>
        <v>844.51709541669561</v>
      </c>
      <c r="Y39" s="318"/>
      <c r="Z39" s="264"/>
      <c r="AA39" s="318">
        <v>248.44539243994308</v>
      </c>
      <c r="AB39" s="318">
        <v>396.91942669530545</v>
      </c>
      <c r="AC39" s="318">
        <v>667.21543490087288</v>
      </c>
      <c r="AD39" s="318">
        <v>844.51709541669561</v>
      </c>
      <c r="AE39" s="318">
        <v>159.53904284200007</v>
      </c>
      <c r="AF39" s="318">
        <v>321.08763384068197</v>
      </c>
      <c r="AJ39" s="318">
        <f>AA39</f>
        <v>248.44539243994308</v>
      </c>
      <c r="AK39" s="318">
        <f t="shared" si="35"/>
        <v>148.47403425536237</v>
      </c>
      <c r="AL39" s="318">
        <f t="shared" si="35"/>
        <v>270.29600820556743</v>
      </c>
      <c r="AM39" s="318">
        <f t="shared" si="35"/>
        <v>177.30166051582273</v>
      </c>
      <c r="AN39" s="318">
        <f t="shared" si="36"/>
        <v>159.53904284200007</v>
      </c>
    </row>
    <row r="40" spans="2:43" ht="15" customHeight="1" x14ac:dyDescent="0.25">
      <c r="B40" s="68" t="s">
        <v>52</v>
      </c>
      <c r="C40" s="68"/>
      <c r="D40" s="68"/>
      <c r="E40" s="68"/>
      <c r="F40" s="68"/>
      <c r="G40" s="68"/>
      <c r="H40" s="68"/>
      <c r="I40" s="68"/>
      <c r="J40" s="68"/>
      <c r="K40" s="68"/>
      <c r="L40" s="329">
        <v>1401.01</v>
      </c>
      <c r="M40" s="329">
        <v>829.45</v>
      </c>
      <c r="N40" s="329">
        <v>611.79</v>
      </c>
      <c r="O40" s="329">
        <v>626.84</v>
      </c>
      <c r="P40" s="329">
        <v>732.36</v>
      </c>
      <c r="Q40" s="329">
        <v>902.65</v>
      </c>
      <c r="R40" s="329">
        <v>1029.3599999999999</v>
      </c>
      <c r="S40" s="329">
        <v>1051.0999999999999</v>
      </c>
      <c r="T40" s="329">
        <v>1309.6217350340075</v>
      </c>
      <c r="U40" s="329">
        <v>1121.1652239170546</v>
      </c>
      <c r="V40" s="329">
        <v>2101.3185473500002</v>
      </c>
      <c r="W40" s="329">
        <v>2531.0407892090002</v>
      </c>
      <c r="X40" s="329">
        <f>AD40</f>
        <v>3457.133195680397</v>
      </c>
      <c r="Y40" s="330"/>
      <c r="AA40" s="329">
        <v>679.92268326086707</v>
      </c>
      <c r="AB40" s="329">
        <v>1296.1840435072554</v>
      </c>
      <c r="AC40" s="329">
        <v>2310.0482716381271</v>
      </c>
      <c r="AD40" s="329">
        <v>3457.133195680397</v>
      </c>
      <c r="AE40" s="507">
        <v>918.42748081127411</v>
      </c>
      <c r="AF40" s="507">
        <v>2120.8909373691126</v>
      </c>
      <c r="AJ40" s="329">
        <f>AA40</f>
        <v>679.92268326086707</v>
      </c>
      <c r="AK40" s="329">
        <f t="shared" si="35"/>
        <v>616.26136024638834</v>
      </c>
      <c r="AL40" s="329">
        <f t="shared" si="35"/>
        <v>1013.8642281308717</v>
      </c>
      <c r="AM40" s="329">
        <f t="shared" si="35"/>
        <v>1147.0849240422699</v>
      </c>
      <c r="AN40" s="329">
        <f t="shared" si="36"/>
        <v>918.42748081127411</v>
      </c>
    </row>
    <row r="41" spans="2:43" ht="15" customHeight="1" x14ac:dyDescent="0.25">
      <c r="T41" s="266"/>
      <c r="U41" s="266"/>
    </row>
    <row r="42" spans="2:43" ht="15" customHeight="1" x14ac:dyDescent="0.25">
      <c r="B42" s="170" t="s">
        <v>62</v>
      </c>
      <c r="C42" s="170"/>
      <c r="D42" s="170"/>
      <c r="E42" s="170"/>
      <c r="F42" s="170"/>
      <c r="G42" s="170"/>
      <c r="H42" s="170"/>
      <c r="I42" s="170"/>
      <c r="J42" s="170"/>
      <c r="K42" s="170"/>
      <c r="L42" s="240">
        <v>2010</v>
      </c>
      <c r="M42" s="240">
        <v>2011</v>
      </c>
      <c r="N42" s="240">
        <v>2012</v>
      </c>
      <c r="O42" s="240">
        <v>2013</v>
      </c>
      <c r="P42" s="240">
        <v>2014</v>
      </c>
      <c r="Q42" s="240">
        <v>2015</v>
      </c>
      <c r="R42" s="240">
        <v>2016</v>
      </c>
      <c r="S42" s="240">
        <v>2017</v>
      </c>
      <c r="T42" s="240">
        <v>2018</v>
      </c>
      <c r="U42" s="240">
        <v>2019</v>
      </c>
      <c r="V42" s="240">
        <v>2020</v>
      </c>
      <c r="W42" s="240">
        <v>2021</v>
      </c>
      <c r="X42" s="241">
        <v>2022</v>
      </c>
      <c r="Y42" s="242">
        <v>2023</v>
      </c>
      <c r="AA42" s="243" t="s">
        <v>283</v>
      </c>
      <c r="AB42" s="243" t="s">
        <v>284</v>
      </c>
      <c r="AC42" s="243" t="s">
        <v>285</v>
      </c>
      <c r="AD42" s="243">
        <v>2022</v>
      </c>
      <c r="AE42" s="244" t="s">
        <v>313</v>
      </c>
      <c r="AF42" s="244" t="s">
        <v>314</v>
      </c>
      <c r="AG42" s="245" t="s">
        <v>315</v>
      </c>
      <c r="AH42" s="246">
        <v>2023</v>
      </c>
      <c r="AJ42" s="243" t="s">
        <v>283</v>
      </c>
      <c r="AK42" s="243" t="s">
        <v>286</v>
      </c>
      <c r="AL42" s="243" t="s">
        <v>287</v>
      </c>
      <c r="AM42" s="243" t="s">
        <v>288</v>
      </c>
      <c r="AN42" s="244" t="s">
        <v>313</v>
      </c>
      <c r="AO42" s="244" t="s">
        <v>318</v>
      </c>
      <c r="AP42" s="244" t="s">
        <v>316</v>
      </c>
      <c r="AQ42" s="244" t="s">
        <v>317</v>
      </c>
    </row>
    <row r="43" spans="2:43" ht="15" customHeight="1" x14ac:dyDescent="0.25">
      <c r="B43" s="153" t="s">
        <v>63</v>
      </c>
      <c r="C43" s="153"/>
      <c r="D43" s="153"/>
      <c r="E43" s="153"/>
      <c r="F43" s="153"/>
      <c r="G43" s="153"/>
      <c r="H43" s="153"/>
      <c r="I43" s="153"/>
      <c r="J43" s="153"/>
      <c r="K43" s="153"/>
      <c r="L43" s="329">
        <f t="shared" ref="L43:V43" si="37">L45+L76</f>
        <v>6676.35</v>
      </c>
      <c r="M43" s="329">
        <f t="shared" si="37"/>
        <v>7482.7800000000007</v>
      </c>
      <c r="N43" s="329">
        <f t="shared" si="37"/>
        <v>7986.6200000000008</v>
      </c>
      <c r="O43" s="329">
        <f t="shared" si="37"/>
        <v>8564.7800000000007</v>
      </c>
      <c r="P43" s="329">
        <f t="shared" si="37"/>
        <v>9035.7400000000016</v>
      </c>
      <c r="Q43" s="329">
        <f t="shared" si="37"/>
        <v>9637.2599999999984</v>
      </c>
      <c r="R43" s="329">
        <f t="shared" si="37"/>
        <v>10407.609999999999</v>
      </c>
      <c r="S43" s="329">
        <f t="shared" si="37"/>
        <v>11007.160000000002</v>
      </c>
      <c r="T43" s="329">
        <f t="shared" si="37"/>
        <v>11672.260000000002</v>
      </c>
      <c r="U43" s="329">
        <f t="shared" si="37"/>
        <v>11362.100000000002</v>
      </c>
      <c r="V43" s="329">
        <f t="shared" si="37"/>
        <v>12168.480000000001</v>
      </c>
      <c r="W43" s="329">
        <f>W45+W76</f>
        <v>13758.590000000002</v>
      </c>
      <c r="X43" s="329">
        <f>AD43</f>
        <v>14917.109999999999</v>
      </c>
      <c r="Y43" s="330"/>
      <c r="AA43" s="329">
        <f t="shared" ref="AA43:AF43" si="38">AA45+AA76</f>
        <v>14223.29</v>
      </c>
      <c r="AB43" s="329">
        <f t="shared" si="38"/>
        <v>13995.12</v>
      </c>
      <c r="AC43" s="329">
        <f t="shared" si="38"/>
        <v>14510.66</v>
      </c>
      <c r="AD43" s="329">
        <f t="shared" si="38"/>
        <v>14917.109999999999</v>
      </c>
      <c r="AE43" s="329">
        <f t="shared" si="38"/>
        <v>14967.347964131699</v>
      </c>
      <c r="AF43" s="329">
        <f t="shared" si="38"/>
        <v>17281.185724592</v>
      </c>
      <c r="AG43" s="507"/>
      <c r="AH43" s="507"/>
      <c r="AJ43" s="330"/>
      <c r="AK43" s="330"/>
      <c r="AL43" s="330"/>
      <c r="AM43" s="330"/>
      <c r="AN43" s="330"/>
      <c r="AO43" s="330"/>
      <c r="AP43" s="330"/>
      <c r="AQ43" s="330"/>
    </row>
    <row r="44" spans="2:43" ht="15" customHeight="1" x14ac:dyDescent="0.25">
      <c r="B44" s="41"/>
      <c r="C44" s="41"/>
      <c r="D44" s="41"/>
      <c r="E44" s="41"/>
      <c r="F44" s="41"/>
      <c r="G44" s="41"/>
      <c r="H44" s="41"/>
      <c r="I44" s="41"/>
      <c r="J44" s="41"/>
      <c r="K44" s="41"/>
      <c r="L44" s="450"/>
      <c r="M44" s="266"/>
      <c r="N44" s="266"/>
      <c r="O44" s="266"/>
      <c r="P44" s="266"/>
      <c r="Q44" s="266"/>
      <c r="R44" s="266"/>
      <c r="S44" s="266"/>
      <c r="T44" s="266"/>
      <c r="U44" s="266"/>
      <c r="V44" s="266"/>
      <c r="W44" s="266"/>
      <c r="X44" s="266"/>
      <c r="Y44" s="266"/>
      <c r="AA44" s="266"/>
      <c r="AB44" s="266"/>
      <c r="AC44" s="266"/>
      <c r="AD44" s="266"/>
      <c r="AJ44" s="331"/>
      <c r="AK44" s="331"/>
      <c r="AL44" s="331"/>
      <c r="AM44" s="331"/>
      <c r="AN44" s="331"/>
      <c r="AO44" s="331"/>
      <c r="AP44" s="331"/>
      <c r="AQ44" s="331"/>
    </row>
    <row r="45" spans="2:43" ht="15" customHeight="1" x14ac:dyDescent="0.25">
      <c r="B45" s="68" t="s">
        <v>67</v>
      </c>
      <c r="C45" s="68"/>
      <c r="D45" s="68"/>
      <c r="E45" s="68"/>
      <c r="F45" s="68"/>
      <c r="G45" s="68"/>
      <c r="H45" s="68"/>
      <c r="I45" s="68"/>
      <c r="J45" s="68"/>
      <c r="K45" s="68"/>
      <c r="L45" s="329">
        <f t="shared" ref="L45:U45" si="39">L47+L60</f>
        <v>6437.35</v>
      </c>
      <c r="M45" s="329">
        <f t="shared" si="39"/>
        <v>7157.18</v>
      </c>
      <c r="N45" s="329">
        <f t="shared" si="39"/>
        <v>7597.02</v>
      </c>
      <c r="O45" s="329">
        <f t="shared" si="39"/>
        <v>7756.42</v>
      </c>
      <c r="P45" s="329">
        <f t="shared" si="39"/>
        <v>8149.4600000000009</v>
      </c>
      <c r="Q45" s="329">
        <f t="shared" si="39"/>
        <v>9281.3099999999977</v>
      </c>
      <c r="R45" s="329">
        <f t="shared" si="39"/>
        <v>10051.659999999998</v>
      </c>
      <c r="S45" s="329">
        <f t="shared" si="39"/>
        <v>10675.960000000001</v>
      </c>
      <c r="T45" s="329">
        <f t="shared" si="39"/>
        <v>11301.070000000002</v>
      </c>
      <c r="U45" s="329">
        <f t="shared" si="39"/>
        <v>10812.060000000001</v>
      </c>
      <c r="V45" s="329">
        <f>V47+V60</f>
        <v>11499.930000000002</v>
      </c>
      <c r="W45" s="329">
        <f>W47+W60</f>
        <v>12489.990000000002</v>
      </c>
      <c r="X45" s="329">
        <f>AD45</f>
        <v>13633.55</v>
      </c>
      <c r="Y45" s="330"/>
      <c r="AA45" s="329">
        <f t="shared" ref="AA45:AF45" si="40">AA47+AA60</f>
        <v>12939.800000000001</v>
      </c>
      <c r="AB45" s="329">
        <f t="shared" si="40"/>
        <v>12712.44</v>
      </c>
      <c r="AC45" s="329">
        <f t="shared" si="40"/>
        <v>13227.1</v>
      </c>
      <c r="AD45" s="329">
        <f t="shared" si="40"/>
        <v>13633.55</v>
      </c>
      <c r="AE45" s="329">
        <f t="shared" si="40"/>
        <v>13683.77780561</v>
      </c>
      <c r="AF45" s="329">
        <f t="shared" si="40"/>
        <v>14557.042691680001</v>
      </c>
      <c r="AG45" s="507"/>
      <c r="AH45" s="507"/>
      <c r="AJ45" s="330"/>
      <c r="AK45" s="330"/>
      <c r="AL45" s="330"/>
      <c r="AM45" s="330"/>
      <c r="AN45" s="330"/>
      <c r="AO45" s="330"/>
      <c r="AP45" s="330"/>
      <c r="AQ45" s="330"/>
    </row>
    <row r="46" spans="2:43" ht="15" customHeight="1" x14ac:dyDescent="0.25">
      <c r="B46" s="108"/>
      <c r="C46" s="108"/>
      <c r="D46" s="108"/>
      <c r="E46" s="108"/>
      <c r="F46" s="108"/>
      <c r="G46" s="108"/>
      <c r="H46" s="108"/>
      <c r="I46" s="108"/>
      <c r="J46" s="108"/>
      <c r="K46" s="108"/>
      <c r="L46" s="318"/>
      <c r="M46" s="318"/>
      <c r="N46" s="318"/>
      <c r="O46" s="318"/>
      <c r="P46" s="318"/>
      <c r="Q46" s="318"/>
      <c r="R46" s="318"/>
      <c r="S46" s="318"/>
      <c r="T46" s="318"/>
      <c r="U46" s="318"/>
      <c r="V46" s="318"/>
      <c r="W46" s="318"/>
      <c r="X46" s="318"/>
      <c r="Y46" s="318"/>
      <c r="AA46" s="318"/>
      <c r="AB46" s="318"/>
      <c r="AC46" s="318"/>
      <c r="AD46" s="318"/>
      <c r="AJ46" s="330"/>
      <c r="AK46" s="330"/>
      <c r="AL46" s="330"/>
      <c r="AM46" s="330"/>
      <c r="AN46" s="330"/>
      <c r="AO46" s="330"/>
      <c r="AP46" s="330"/>
      <c r="AQ46" s="330"/>
    </row>
    <row r="47" spans="2:43" ht="15" customHeight="1" x14ac:dyDescent="0.25">
      <c r="B47" s="6" t="s">
        <v>64</v>
      </c>
      <c r="C47" s="6"/>
      <c r="D47" s="6"/>
      <c r="E47" s="6"/>
      <c r="F47" s="6"/>
      <c r="G47" s="6"/>
      <c r="H47" s="6"/>
      <c r="I47" s="6"/>
      <c r="J47" s="6"/>
      <c r="K47" s="6"/>
      <c r="L47" s="318">
        <f t="shared" ref="L47:U47" si="41">L48+L52+L56</f>
        <v>6437.35</v>
      </c>
      <c r="M47" s="318">
        <f t="shared" si="41"/>
        <v>7157.18</v>
      </c>
      <c r="N47" s="318">
        <f t="shared" si="41"/>
        <v>7558.2400000000007</v>
      </c>
      <c r="O47" s="318">
        <f t="shared" si="41"/>
        <v>7706.04</v>
      </c>
      <c r="P47" s="318">
        <f t="shared" si="41"/>
        <v>8067.0800000000008</v>
      </c>
      <c r="Q47" s="318">
        <f t="shared" si="41"/>
        <v>9198.9299999999985</v>
      </c>
      <c r="R47" s="318">
        <f t="shared" si="41"/>
        <v>9969.2799999999988</v>
      </c>
      <c r="S47" s="318">
        <f t="shared" si="41"/>
        <v>10530.77</v>
      </c>
      <c r="T47" s="318">
        <f t="shared" si="41"/>
        <v>11155.880000000001</v>
      </c>
      <c r="U47" s="318">
        <f t="shared" si="41"/>
        <v>10666.87</v>
      </c>
      <c r="V47" s="318">
        <f>V48+V52+V56</f>
        <v>11154.740000000002</v>
      </c>
      <c r="W47" s="318">
        <f>W48+W52+W56</f>
        <v>11845.150000000001</v>
      </c>
      <c r="X47" s="318">
        <f t="shared" ref="X47:X57" si="42">AD47</f>
        <v>12136.019999999999</v>
      </c>
      <c r="Y47" s="318"/>
      <c r="AA47" s="318">
        <f t="shared" ref="AA47:AE47" si="43">AA48+AA52+AA56</f>
        <v>11891.35</v>
      </c>
      <c r="AB47" s="318">
        <f t="shared" si="43"/>
        <v>11631.62</v>
      </c>
      <c r="AC47" s="318">
        <f t="shared" si="43"/>
        <v>11906.52</v>
      </c>
      <c r="AD47" s="318">
        <f t="shared" si="43"/>
        <v>12136.019999999999</v>
      </c>
      <c r="AE47" s="318">
        <f t="shared" si="43"/>
        <v>12161.576999999999</v>
      </c>
      <c r="AF47" s="318">
        <f>AF48+AF52+AF56</f>
        <v>12683.267</v>
      </c>
      <c r="AJ47" s="330"/>
      <c r="AK47" s="330"/>
      <c r="AL47" s="330"/>
      <c r="AM47" s="330"/>
      <c r="AN47" s="330"/>
      <c r="AO47" s="330"/>
      <c r="AP47" s="330"/>
      <c r="AQ47" s="330"/>
    </row>
    <row r="48" spans="2:43" ht="15" customHeight="1" x14ac:dyDescent="0.25">
      <c r="B48" s="143" t="s">
        <v>59</v>
      </c>
      <c r="C48" s="143"/>
      <c r="D48" s="143"/>
      <c r="E48" s="143"/>
      <c r="F48" s="143"/>
      <c r="G48" s="143"/>
      <c r="H48" s="143"/>
      <c r="I48" s="143"/>
      <c r="J48" s="143"/>
      <c r="K48" s="143"/>
      <c r="L48" s="318">
        <f>L49+L50+L51</f>
        <v>3200.03</v>
      </c>
      <c r="M48" s="318">
        <f t="shared" ref="M48:U48" si="44">M49+M50+M51</f>
        <v>3651.86</v>
      </c>
      <c r="N48" s="318">
        <f t="shared" si="44"/>
        <v>3837.66</v>
      </c>
      <c r="O48" s="318">
        <f t="shared" si="44"/>
        <v>4116.34</v>
      </c>
      <c r="P48" s="318">
        <f t="shared" si="44"/>
        <v>4178.38</v>
      </c>
      <c r="Q48" s="318">
        <f t="shared" si="44"/>
        <v>4912.2299999999996</v>
      </c>
      <c r="R48" s="318">
        <f t="shared" si="44"/>
        <v>4934.08</v>
      </c>
      <c r="S48" s="318">
        <f t="shared" si="44"/>
        <v>5005.9799999999996</v>
      </c>
      <c r="T48" s="318">
        <f t="shared" si="44"/>
        <v>5217.08</v>
      </c>
      <c r="U48" s="318">
        <f t="shared" si="44"/>
        <v>4346.47</v>
      </c>
      <c r="V48" s="318">
        <f>V49+V50+V51</f>
        <v>4713.84</v>
      </c>
      <c r="W48" s="318">
        <f>W49+W50+W51</f>
        <v>5174.68</v>
      </c>
      <c r="X48" s="318">
        <f t="shared" si="42"/>
        <v>5050.3499999999995</v>
      </c>
      <c r="Y48" s="318"/>
      <c r="AA48" s="318">
        <f t="shared" ref="AA48:AE48" si="45">AA49+AA50+AA51</f>
        <v>5220.8799999999992</v>
      </c>
      <c r="AB48" s="318">
        <f t="shared" si="45"/>
        <v>4961.1499999999996</v>
      </c>
      <c r="AC48" s="318">
        <f t="shared" si="45"/>
        <v>4916.8500000000004</v>
      </c>
      <c r="AD48" s="318">
        <f t="shared" si="45"/>
        <v>5050.3499999999995</v>
      </c>
      <c r="AE48" s="318">
        <f t="shared" si="45"/>
        <v>5078.8549999999996</v>
      </c>
      <c r="AF48" s="318">
        <f>AF49+AF50+AF51</f>
        <v>5197.0349999999999</v>
      </c>
      <c r="AJ48" s="330"/>
      <c r="AK48" s="330"/>
      <c r="AL48" s="330"/>
      <c r="AM48" s="330"/>
      <c r="AN48" s="330"/>
      <c r="AO48" s="330"/>
      <c r="AP48" s="330"/>
      <c r="AQ48" s="330"/>
    </row>
    <row r="49" spans="1:43" ht="15" customHeight="1" x14ac:dyDescent="0.25">
      <c r="B49" s="38" t="s">
        <v>68</v>
      </c>
      <c r="C49" s="38"/>
      <c r="D49" s="38"/>
      <c r="E49" s="38"/>
      <c r="F49" s="38"/>
      <c r="G49" s="38"/>
      <c r="H49" s="38"/>
      <c r="I49" s="38"/>
      <c r="J49" s="38"/>
      <c r="K49" s="38"/>
      <c r="L49" s="319">
        <v>2049.61</v>
      </c>
      <c r="M49" s="319">
        <v>2200.94</v>
      </c>
      <c r="N49" s="319">
        <v>2310.44</v>
      </c>
      <c r="O49" s="319">
        <v>2194.0700000000002</v>
      </c>
      <c r="P49" s="319">
        <v>2194.0700000000002</v>
      </c>
      <c r="Q49" s="319">
        <v>2194.2199999999998</v>
      </c>
      <c r="R49" s="319">
        <v>2194.2199999999998</v>
      </c>
      <c r="S49" s="319">
        <v>2243.7199999999998</v>
      </c>
      <c r="T49" s="319">
        <v>2311.52</v>
      </c>
      <c r="U49" s="319">
        <v>1974.2</v>
      </c>
      <c r="V49" s="319">
        <v>2137.37</v>
      </c>
      <c r="W49" s="319">
        <v>2193.61</v>
      </c>
      <c r="X49" s="319">
        <f t="shared" si="42"/>
        <v>2157.58</v>
      </c>
      <c r="Y49" s="319"/>
      <c r="AA49" s="319">
        <v>2218.81</v>
      </c>
      <c r="AB49" s="319">
        <v>2057.98</v>
      </c>
      <c r="AC49" s="319">
        <v>2057.98</v>
      </c>
      <c r="AD49" s="319">
        <v>2157.58</v>
      </c>
      <c r="AE49" s="325" vm="114">
        <v>2157.5849999999996</v>
      </c>
      <c r="AF49" s="325" vm="229">
        <v>2202.3850000000002</v>
      </c>
      <c r="AJ49" s="332"/>
      <c r="AK49" s="332"/>
      <c r="AL49" s="332"/>
      <c r="AM49" s="332"/>
      <c r="AN49" s="332"/>
      <c r="AO49" s="332"/>
      <c r="AP49" s="332"/>
      <c r="AQ49" s="332"/>
    </row>
    <row r="50" spans="1:43" ht="15" customHeight="1" x14ac:dyDescent="0.25">
      <c r="B50" s="38" t="s">
        <v>69</v>
      </c>
      <c r="C50" s="38"/>
      <c r="D50" s="38"/>
      <c r="E50" s="38"/>
      <c r="F50" s="38"/>
      <c r="G50" s="38"/>
      <c r="H50" s="38"/>
      <c r="I50" s="38"/>
      <c r="J50" s="38"/>
      <c r="K50" s="38"/>
      <c r="L50" s="319">
        <v>599.16999999999996</v>
      </c>
      <c r="M50" s="319">
        <v>613.07000000000005</v>
      </c>
      <c r="N50" s="319">
        <v>615.37</v>
      </c>
      <c r="O50" s="319">
        <v>619.37</v>
      </c>
      <c r="P50" s="319">
        <v>621.72</v>
      </c>
      <c r="Q50" s="319">
        <v>1244.92</v>
      </c>
      <c r="R50" s="319">
        <v>1248.77</v>
      </c>
      <c r="S50" s="319">
        <v>1248.77</v>
      </c>
      <c r="T50" s="319">
        <v>1304.07</v>
      </c>
      <c r="U50" s="319">
        <v>1159.97</v>
      </c>
      <c r="V50" s="319">
        <v>1223.97</v>
      </c>
      <c r="W50" s="319">
        <v>1137.67</v>
      </c>
      <c r="X50" s="319">
        <f t="shared" si="42"/>
        <v>1155.57</v>
      </c>
      <c r="Y50" s="319"/>
      <c r="AA50" s="319">
        <v>1137.67</v>
      </c>
      <c r="AB50" s="319">
        <v>1137.67</v>
      </c>
      <c r="AC50" s="319">
        <v>1137.67</v>
      </c>
      <c r="AD50" s="319">
        <v>1155.57</v>
      </c>
      <c r="AE50" s="325" vm="115">
        <v>1155.57</v>
      </c>
      <c r="AF50" s="325" vm="173">
        <v>1177.17</v>
      </c>
      <c r="AJ50" s="332"/>
      <c r="AK50" s="332"/>
      <c r="AL50" s="332"/>
      <c r="AM50" s="332"/>
      <c r="AN50" s="332"/>
      <c r="AO50" s="332"/>
      <c r="AP50" s="332"/>
      <c r="AQ50" s="332"/>
    </row>
    <row r="51" spans="1:43" ht="15" customHeight="1" x14ac:dyDescent="0.25">
      <c r="B51" s="38" t="s">
        <v>70</v>
      </c>
      <c r="C51" s="38"/>
      <c r="D51" s="38"/>
      <c r="E51" s="38"/>
      <c r="F51" s="38"/>
      <c r="G51" s="38"/>
      <c r="H51" s="38"/>
      <c r="I51" s="38"/>
      <c r="J51" s="38"/>
      <c r="K51" s="38"/>
      <c r="L51" s="319">
        <v>551.25</v>
      </c>
      <c r="M51" s="319">
        <v>837.85</v>
      </c>
      <c r="N51" s="319">
        <v>911.85</v>
      </c>
      <c r="O51" s="319">
        <v>1302.9000000000001</v>
      </c>
      <c r="P51" s="319">
        <v>1362.5900000000001</v>
      </c>
      <c r="Q51" s="319">
        <v>1473.0900000000001</v>
      </c>
      <c r="R51" s="319">
        <v>1491.0900000000001</v>
      </c>
      <c r="S51" s="319">
        <v>1513.49</v>
      </c>
      <c r="T51" s="319">
        <v>1601.49</v>
      </c>
      <c r="U51" s="319">
        <v>1212.3</v>
      </c>
      <c r="V51" s="319">
        <v>1352.5</v>
      </c>
      <c r="W51" s="319">
        <v>1843.3999999999996</v>
      </c>
      <c r="X51" s="319">
        <f t="shared" si="42"/>
        <v>1737.1999999999998</v>
      </c>
      <c r="Y51" s="319"/>
      <c r="AA51" s="319">
        <v>1864.3999999999996</v>
      </c>
      <c r="AB51" s="319">
        <v>1765.4999999999998</v>
      </c>
      <c r="AC51" s="319">
        <v>1721.1999999999998</v>
      </c>
      <c r="AD51" s="319">
        <v>1737.1999999999998</v>
      </c>
      <c r="AE51" s="325">
        <v>1765.6999999999998</v>
      </c>
      <c r="AF51" s="325">
        <v>1817.4799999999998</v>
      </c>
      <c r="AJ51" s="332"/>
      <c r="AK51" s="332"/>
      <c r="AL51" s="332"/>
      <c r="AM51" s="332"/>
      <c r="AN51" s="332"/>
      <c r="AO51" s="332"/>
      <c r="AP51" s="332"/>
      <c r="AQ51" s="332"/>
    </row>
    <row r="52" spans="1:43" ht="15" customHeight="1" x14ac:dyDescent="0.25">
      <c r="B52" s="143" t="s">
        <v>6</v>
      </c>
      <c r="C52" s="143"/>
      <c r="D52" s="143"/>
      <c r="E52" s="143"/>
      <c r="F52" s="143"/>
      <c r="G52" s="143"/>
      <c r="H52" s="143"/>
      <c r="I52" s="143"/>
      <c r="J52" s="143"/>
      <c r="K52" s="143"/>
      <c r="L52" s="318">
        <f t="shared" ref="L52:U52" si="46">L53+L54+L55</f>
        <v>3223.52</v>
      </c>
      <c r="M52" s="318">
        <f t="shared" si="46"/>
        <v>3421.52</v>
      </c>
      <c r="N52" s="318">
        <f t="shared" si="46"/>
        <v>3636.78</v>
      </c>
      <c r="O52" s="318">
        <f t="shared" si="46"/>
        <v>3505.9</v>
      </c>
      <c r="P52" s="318">
        <f t="shared" si="46"/>
        <v>3804.9</v>
      </c>
      <c r="Q52" s="318">
        <f t="shared" si="46"/>
        <v>4202.8999999999996</v>
      </c>
      <c r="R52" s="318">
        <f t="shared" si="46"/>
        <v>4831.3999999999996</v>
      </c>
      <c r="S52" s="318">
        <f t="shared" si="46"/>
        <v>5194.09</v>
      </c>
      <c r="T52" s="318">
        <f t="shared" si="46"/>
        <v>5471.6</v>
      </c>
      <c r="U52" s="318">
        <f t="shared" si="46"/>
        <v>5853.2</v>
      </c>
      <c r="V52" s="318">
        <f>V53+V54+V55</f>
        <v>6005.2</v>
      </c>
      <c r="W52" s="318">
        <f>W53+W54+W55</f>
        <v>6079.27</v>
      </c>
      <c r="X52" s="318">
        <f t="shared" si="42"/>
        <v>6175.27</v>
      </c>
      <c r="Y52" s="318"/>
      <c r="AA52" s="318">
        <f t="shared" ref="AA52:AF52" si="47">AA53+AA54+AA55</f>
        <v>6079.27</v>
      </c>
      <c r="AB52" s="318">
        <f t="shared" si="47"/>
        <v>6079.27</v>
      </c>
      <c r="AC52" s="318">
        <f t="shared" si="47"/>
        <v>6079.27</v>
      </c>
      <c r="AD52" s="318">
        <f t="shared" si="47"/>
        <v>6175.27</v>
      </c>
      <c r="AE52" s="318">
        <f t="shared" si="47"/>
        <v>6172.3219999999992</v>
      </c>
      <c r="AF52" s="318">
        <f t="shared" si="47"/>
        <v>6372.3219999999992</v>
      </c>
      <c r="AJ52" s="330"/>
      <c r="AK52" s="330"/>
      <c r="AL52" s="330"/>
      <c r="AM52" s="330"/>
      <c r="AN52" s="330"/>
      <c r="AO52" s="330"/>
      <c r="AP52" s="330"/>
      <c r="AQ52" s="330"/>
    </row>
    <row r="53" spans="1:43" ht="15" customHeight="1" x14ac:dyDescent="0.25">
      <c r="B53" s="38" t="s">
        <v>71</v>
      </c>
      <c r="C53" s="38"/>
      <c r="D53" s="38"/>
      <c r="E53" s="38"/>
      <c r="F53" s="38"/>
      <c r="G53" s="38"/>
      <c r="H53" s="38"/>
      <c r="I53" s="38"/>
      <c r="J53" s="38"/>
      <c r="K53" s="38"/>
      <c r="L53" s="319">
        <v>3223.52</v>
      </c>
      <c r="M53" s="319">
        <v>3421.52</v>
      </c>
      <c r="N53" s="319">
        <v>3636.78</v>
      </c>
      <c r="O53" s="319">
        <v>3475.9</v>
      </c>
      <c r="P53" s="319">
        <v>3774.9</v>
      </c>
      <c r="Q53" s="319">
        <v>4172.8999999999996</v>
      </c>
      <c r="R53" s="319">
        <v>4601.3999999999996</v>
      </c>
      <c r="S53" s="319">
        <v>4964.59</v>
      </c>
      <c r="T53" s="319">
        <v>5242.1000000000004</v>
      </c>
      <c r="U53" s="319">
        <v>5623.7</v>
      </c>
      <c r="V53" s="319">
        <v>5737.9</v>
      </c>
      <c r="W53" s="319">
        <v>5749.97</v>
      </c>
      <c r="X53" s="319">
        <f t="shared" si="42"/>
        <v>5749.97</v>
      </c>
      <c r="Y53" s="319"/>
      <c r="AA53" s="319">
        <v>5749.97</v>
      </c>
      <c r="AB53" s="319">
        <v>5749.97</v>
      </c>
      <c r="AC53" s="319">
        <v>5749.97</v>
      </c>
      <c r="AD53" s="319">
        <v>5749.97</v>
      </c>
      <c r="AE53" s="325" vm="113">
        <v>5747.061999999999</v>
      </c>
      <c r="AF53" s="325" vm="177">
        <v>5747.061999999999</v>
      </c>
      <c r="AJ53" s="332"/>
      <c r="AK53" s="332"/>
      <c r="AL53" s="332"/>
      <c r="AM53" s="332"/>
      <c r="AN53" s="332"/>
      <c r="AO53" s="332"/>
      <c r="AP53" s="332"/>
      <c r="AQ53" s="332"/>
    </row>
    <row r="54" spans="1:43" ht="15" customHeight="1" x14ac:dyDescent="0.25">
      <c r="B54" s="38" t="s">
        <v>72</v>
      </c>
      <c r="C54" s="38"/>
      <c r="D54" s="38"/>
      <c r="E54" s="38"/>
      <c r="F54" s="38"/>
      <c r="G54" s="38"/>
      <c r="H54" s="38"/>
      <c r="I54" s="38"/>
      <c r="J54" s="38"/>
      <c r="K54" s="38"/>
      <c r="L54" s="319">
        <v>0</v>
      </c>
      <c r="M54" s="319">
        <v>0</v>
      </c>
      <c r="N54" s="319">
        <v>0</v>
      </c>
      <c r="O54" s="319">
        <v>30</v>
      </c>
      <c r="P54" s="319">
        <v>30</v>
      </c>
      <c r="Q54" s="319">
        <v>30</v>
      </c>
      <c r="R54" s="319">
        <v>30</v>
      </c>
      <c r="S54" s="319">
        <v>30</v>
      </c>
      <c r="T54" s="319">
        <v>30</v>
      </c>
      <c r="U54" s="319">
        <v>30</v>
      </c>
      <c r="V54" s="319">
        <v>67.8</v>
      </c>
      <c r="W54" s="319">
        <v>129.80000000000001</v>
      </c>
      <c r="X54" s="319">
        <f t="shared" si="42"/>
        <v>129.80000000000001</v>
      </c>
      <c r="Y54" s="319"/>
      <c r="AA54" s="319">
        <v>129.80000000000001</v>
      </c>
      <c r="AB54" s="319">
        <v>129.80000000000001</v>
      </c>
      <c r="AC54" s="319">
        <v>129.80000000000001</v>
      </c>
      <c r="AD54" s="319">
        <v>129.80000000000001</v>
      </c>
      <c r="AE54" s="325" vm="274">
        <v>129.76</v>
      </c>
      <c r="AF54" s="325" vm="228">
        <v>129.76</v>
      </c>
      <c r="AJ54" s="332"/>
      <c r="AK54" s="332"/>
      <c r="AL54" s="332"/>
      <c r="AM54" s="332"/>
      <c r="AN54" s="332"/>
      <c r="AO54" s="332"/>
      <c r="AP54" s="332"/>
      <c r="AQ54" s="332"/>
    </row>
    <row r="55" spans="1:43" s="264" customFormat="1" ht="15" customHeight="1" x14ac:dyDescent="0.25">
      <c r="A55"/>
      <c r="B55" s="38" t="s">
        <v>73</v>
      </c>
      <c r="C55" s="38"/>
      <c r="D55" s="38"/>
      <c r="E55" s="38"/>
      <c r="F55" s="38"/>
      <c r="G55" s="38"/>
      <c r="H55" s="38"/>
      <c r="I55" s="38"/>
      <c r="J55" s="38"/>
      <c r="K55" s="38"/>
      <c r="L55" s="319">
        <v>0</v>
      </c>
      <c r="M55" s="319">
        <v>0</v>
      </c>
      <c r="N55" s="319">
        <v>0</v>
      </c>
      <c r="O55" s="319">
        <v>0</v>
      </c>
      <c r="P55" s="319">
        <v>0</v>
      </c>
      <c r="Q55" s="319">
        <v>0</v>
      </c>
      <c r="R55" s="319">
        <v>200</v>
      </c>
      <c r="S55" s="319">
        <v>199.5</v>
      </c>
      <c r="T55" s="319">
        <v>199.5</v>
      </c>
      <c r="U55" s="319">
        <v>199.5</v>
      </c>
      <c r="V55" s="319">
        <v>199.5</v>
      </c>
      <c r="W55" s="319">
        <v>199.5</v>
      </c>
      <c r="X55" s="319">
        <f t="shared" si="42"/>
        <v>295.5</v>
      </c>
      <c r="Y55" s="319"/>
      <c r="AA55" s="319">
        <v>199.5</v>
      </c>
      <c r="AB55" s="319">
        <v>199.5</v>
      </c>
      <c r="AC55" s="319">
        <v>199.5</v>
      </c>
      <c r="AD55" s="319">
        <v>295.5</v>
      </c>
      <c r="AE55" s="325" vm="116">
        <v>295.5</v>
      </c>
      <c r="AF55" s="325">
        <v>495.5</v>
      </c>
      <c r="AJ55" s="332"/>
      <c r="AK55" s="332"/>
      <c r="AL55" s="332"/>
      <c r="AM55" s="332"/>
      <c r="AN55" s="332"/>
      <c r="AO55" s="332"/>
      <c r="AP55" s="332"/>
      <c r="AQ55" s="332"/>
    </row>
    <row r="56" spans="1:43" ht="15" customHeight="1" x14ac:dyDescent="0.25">
      <c r="B56" s="143" t="s">
        <v>291</v>
      </c>
      <c r="C56" s="143"/>
      <c r="D56" s="143"/>
      <c r="E56" s="143"/>
      <c r="F56" s="143"/>
      <c r="G56" s="143"/>
      <c r="H56" s="143"/>
      <c r="I56" s="143"/>
      <c r="J56" s="143"/>
      <c r="K56" s="143"/>
      <c r="L56" s="318">
        <f>L57</f>
        <v>13.8</v>
      </c>
      <c r="M56" s="318">
        <f t="shared" ref="M56:U56" si="48">M57</f>
        <v>83.8</v>
      </c>
      <c r="N56" s="318">
        <f t="shared" si="48"/>
        <v>83.8</v>
      </c>
      <c r="O56" s="318">
        <f t="shared" si="48"/>
        <v>83.8</v>
      </c>
      <c r="P56" s="318">
        <f t="shared" si="48"/>
        <v>83.8</v>
      </c>
      <c r="Q56" s="318">
        <f t="shared" si="48"/>
        <v>83.8</v>
      </c>
      <c r="R56" s="318">
        <f t="shared" si="48"/>
        <v>203.8</v>
      </c>
      <c r="S56" s="318">
        <f t="shared" si="48"/>
        <v>330.7</v>
      </c>
      <c r="T56" s="318">
        <f t="shared" si="48"/>
        <v>467.2</v>
      </c>
      <c r="U56" s="318">
        <f t="shared" si="48"/>
        <v>467.2</v>
      </c>
      <c r="V56" s="318">
        <f>V57</f>
        <v>435.7</v>
      </c>
      <c r="W56" s="318">
        <f>W57</f>
        <v>591.20000000000005</v>
      </c>
      <c r="X56" s="318">
        <f t="shared" si="42"/>
        <v>910.4</v>
      </c>
      <c r="Y56" s="318"/>
      <c r="AA56" s="318">
        <f t="shared" ref="AA56:AF56" si="49">AA57</f>
        <v>591.20000000000005</v>
      </c>
      <c r="AB56" s="318">
        <f t="shared" si="49"/>
        <v>591.20000000000005</v>
      </c>
      <c r="AC56" s="318">
        <f t="shared" si="49"/>
        <v>910.4</v>
      </c>
      <c r="AD56" s="318">
        <f t="shared" si="49"/>
        <v>910.4</v>
      </c>
      <c r="AE56" s="318" vm="277">
        <f t="shared" si="49"/>
        <v>910.4</v>
      </c>
      <c r="AF56" s="318">
        <f t="shared" si="49"/>
        <v>1113.9100000000001</v>
      </c>
      <c r="AJ56" s="330"/>
      <c r="AK56" s="330"/>
      <c r="AL56" s="330"/>
      <c r="AM56" s="330"/>
      <c r="AN56" s="330"/>
      <c r="AO56" s="330"/>
      <c r="AP56" s="330"/>
      <c r="AQ56" s="330"/>
    </row>
    <row r="57" spans="1:43" ht="15" customHeight="1" x14ac:dyDescent="0.25">
      <c r="B57" s="38" t="s">
        <v>57</v>
      </c>
      <c r="C57" s="38"/>
      <c r="D57" s="38"/>
      <c r="E57" s="38"/>
      <c r="F57" s="38"/>
      <c r="G57" s="38"/>
      <c r="H57" s="38"/>
      <c r="I57" s="38"/>
      <c r="J57" s="38"/>
      <c r="K57" s="38"/>
      <c r="L57" s="319">
        <v>13.8</v>
      </c>
      <c r="M57" s="319">
        <v>83.8</v>
      </c>
      <c r="N57" s="319">
        <v>83.8</v>
      </c>
      <c r="O57" s="319">
        <v>83.8</v>
      </c>
      <c r="P57" s="319">
        <v>83.8</v>
      </c>
      <c r="Q57" s="319">
        <v>83.8</v>
      </c>
      <c r="R57" s="319">
        <v>203.8</v>
      </c>
      <c r="S57" s="319">
        <v>330.7</v>
      </c>
      <c r="T57" s="319">
        <v>467.2</v>
      </c>
      <c r="U57" s="319">
        <v>467.2</v>
      </c>
      <c r="V57" s="319">
        <v>435.7</v>
      </c>
      <c r="W57" s="319">
        <v>591.20000000000005</v>
      </c>
      <c r="X57" s="319">
        <f t="shared" si="42"/>
        <v>910.4</v>
      </c>
      <c r="Y57" s="319"/>
      <c r="AA57" s="319">
        <v>591.20000000000005</v>
      </c>
      <c r="AB57" s="319">
        <v>591.20000000000005</v>
      </c>
      <c r="AC57" s="319">
        <v>910.4</v>
      </c>
      <c r="AD57" s="319">
        <v>910.4</v>
      </c>
      <c r="AE57" s="325" vm="277">
        <v>910.4</v>
      </c>
      <c r="AF57" s="325">
        <v>1113.9100000000001</v>
      </c>
      <c r="AJ57" s="332"/>
      <c r="AK57" s="332"/>
      <c r="AL57" s="332"/>
      <c r="AM57" s="332"/>
      <c r="AN57" s="332"/>
      <c r="AO57" s="332"/>
      <c r="AP57" s="332"/>
      <c r="AQ57" s="332"/>
    </row>
    <row r="58" spans="1:43" ht="15" customHeight="1" x14ac:dyDescent="0.25">
      <c r="B58" s="143" t="s">
        <v>66</v>
      </c>
      <c r="C58" s="38"/>
      <c r="D58" s="38"/>
      <c r="E58" s="38"/>
      <c r="F58" s="38"/>
      <c r="G58" s="38"/>
      <c r="H58" s="38"/>
      <c r="I58" s="38"/>
      <c r="J58" s="38"/>
      <c r="K58" s="38"/>
      <c r="L58" s="451" t="s">
        <v>23</v>
      </c>
      <c r="M58" s="451" t="s">
        <v>23</v>
      </c>
      <c r="N58" s="451" t="s">
        <v>23</v>
      </c>
      <c r="O58" s="451" t="s">
        <v>23</v>
      </c>
      <c r="P58" s="451" t="s">
        <v>23</v>
      </c>
      <c r="Q58" s="451" t="s">
        <v>23</v>
      </c>
      <c r="R58" s="451" t="s">
        <v>23</v>
      </c>
      <c r="S58" s="451" t="s">
        <v>23</v>
      </c>
      <c r="T58" s="451" t="s">
        <v>23</v>
      </c>
      <c r="U58" s="451" t="s">
        <v>23</v>
      </c>
      <c r="V58" s="451" t="s">
        <v>23</v>
      </c>
      <c r="W58" s="451" t="s">
        <v>23</v>
      </c>
      <c r="X58" s="451" t="s">
        <v>23</v>
      </c>
      <c r="Y58" s="451"/>
      <c r="AA58" s="451" t="s">
        <v>23</v>
      </c>
      <c r="AB58" s="451" t="s">
        <v>23</v>
      </c>
      <c r="AC58" s="451" t="s">
        <v>23</v>
      </c>
      <c r="AD58" s="451" t="s">
        <v>23</v>
      </c>
      <c r="AE58" s="372" t="s">
        <v>23</v>
      </c>
      <c r="AF58" s="372" t="s">
        <v>23</v>
      </c>
      <c r="AJ58" s="332"/>
      <c r="AK58" s="332"/>
      <c r="AL58" s="332"/>
      <c r="AM58" s="332"/>
      <c r="AN58" s="332"/>
      <c r="AO58" s="332"/>
      <c r="AP58" s="332"/>
      <c r="AQ58" s="332"/>
    </row>
    <row r="59" spans="1:43" ht="15" customHeight="1" x14ac:dyDescent="0.25">
      <c r="B59" s="20"/>
      <c r="C59" s="20"/>
      <c r="D59" s="20"/>
      <c r="E59" s="20"/>
      <c r="F59" s="20"/>
      <c r="G59" s="20"/>
      <c r="H59" s="20"/>
      <c r="I59" s="20"/>
      <c r="J59" s="20"/>
      <c r="K59" s="20"/>
      <c r="L59" s="319"/>
      <c r="M59" s="108"/>
      <c r="N59" s="108"/>
      <c r="O59" s="108"/>
      <c r="P59" s="108"/>
      <c r="Q59" s="326"/>
      <c r="R59" s="326"/>
      <c r="S59" s="326"/>
      <c r="T59" s="326"/>
      <c r="U59" s="326"/>
      <c r="V59" s="326"/>
      <c r="W59" s="326"/>
      <c r="X59" s="326"/>
      <c r="Y59" s="326"/>
      <c r="AA59" s="326"/>
      <c r="AB59" s="326"/>
      <c r="AC59" s="326"/>
      <c r="AD59" s="326"/>
      <c r="AE59" s="506"/>
      <c r="AF59" s="506"/>
      <c r="AJ59" s="333"/>
      <c r="AK59" s="333"/>
      <c r="AL59" s="333"/>
      <c r="AM59" s="333"/>
      <c r="AN59" s="333"/>
      <c r="AO59" s="333"/>
      <c r="AP59" s="333"/>
      <c r="AQ59" s="333"/>
    </row>
    <row r="60" spans="1:43" s="264" customFormat="1" ht="15" customHeight="1" x14ac:dyDescent="0.25">
      <c r="A60"/>
      <c r="B60" s="6" t="s">
        <v>65</v>
      </c>
      <c r="C60" s="6"/>
      <c r="D60" s="6"/>
      <c r="E60" s="6"/>
      <c r="F60" s="6"/>
      <c r="G60" s="6"/>
      <c r="H60" s="6"/>
      <c r="I60" s="6"/>
      <c r="J60" s="6"/>
      <c r="K60" s="6"/>
      <c r="L60" s="275">
        <f>L61+L65+L69+L71</f>
        <v>0</v>
      </c>
      <c r="M60" s="275">
        <f t="shared" ref="M60:U60" si="50">M61+M65+M69+M71</f>
        <v>0</v>
      </c>
      <c r="N60" s="275">
        <f t="shared" si="50"/>
        <v>38.78</v>
      </c>
      <c r="O60" s="275">
        <f t="shared" si="50"/>
        <v>50.38</v>
      </c>
      <c r="P60" s="275">
        <f t="shared" si="50"/>
        <v>82.38</v>
      </c>
      <c r="Q60" s="275">
        <f t="shared" si="50"/>
        <v>82.38</v>
      </c>
      <c r="R60" s="275">
        <f t="shared" si="50"/>
        <v>82.38</v>
      </c>
      <c r="S60" s="275">
        <f t="shared" si="50"/>
        <v>145.19</v>
      </c>
      <c r="T60" s="275">
        <f t="shared" si="50"/>
        <v>145.19</v>
      </c>
      <c r="U60" s="275">
        <f t="shared" si="50"/>
        <v>145.19</v>
      </c>
      <c r="V60" s="275">
        <f>V61+V65+V69+V71</f>
        <v>345.19</v>
      </c>
      <c r="W60" s="275">
        <f>W61+W65+W69+W71</f>
        <v>644.83999999999992</v>
      </c>
      <c r="X60" s="275">
        <f t="shared" ref="X60:X70" si="51">AD60</f>
        <v>1497.5300000000002</v>
      </c>
      <c r="Y60" s="275"/>
      <c r="AA60" s="275">
        <f t="shared" ref="AA60:AF60" si="52">AA61+AA65+AA69+AA71</f>
        <v>1048.45</v>
      </c>
      <c r="AB60" s="275">
        <f t="shared" si="52"/>
        <v>1080.82</v>
      </c>
      <c r="AC60" s="275">
        <f t="shared" si="52"/>
        <v>1320.58</v>
      </c>
      <c r="AD60" s="275">
        <f t="shared" si="52"/>
        <v>1497.5300000000002</v>
      </c>
      <c r="AE60" s="275">
        <f t="shared" si="52"/>
        <v>1522.2008056099999</v>
      </c>
      <c r="AF60" s="275">
        <f t="shared" si="52"/>
        <v>1873.7756916800001</v>
      </c>
      <c r="AJ60" s="334"/>
      <c r="AK60" s="334"/>
      <c r="AL60" s="334"/>
      <c r="AM60" s="334"/>
      <c r="AN60" s="334"/>
      <c r="AO60" s="334"/>
      <c r="AP60" s="334"/>
      <c r="AQ60" s="334"/>
    </row>
    <row r="61" spans="1:43" ht="15" customHeight="1" x14ac:dyDescent="0.25">
      <c r="B61" s="143" t="s">
        <v>59</v>
      </c>
      <c r="C61" s="143"/>
      <c r="D61" s="143"/>
      <c r="E61" s="143"/>
      <c r="F61" s="143"/>
      <c r="G61" s="143"/>
      <c r="H61" s="143"/>
      <c r="I61" s="143"/>
      <c r="J61" s="143"/>
      <c r="K61" s="143"/>
      <c r="L61" s="275">
        <f>SUM(L62:L64)</f>
        <v>0</v>
      </c>
      <c r="M61" s="275">
        <f t="shared" ref="M61:U61" si="53">SUM(M62:M64)</f>
        <v>0</v>
      </c>
      <c r="N61" s="275">
        <f t="shared" si="53"/>
        <v>38.78</v>
      </c>
      <c r="O61" s="275">
        <f t="shared" si="53"/>
        <v>50.38</v>
      </c>
      <c r="P61" s="275">
        <f t="shared" si="53"/>
        <v>52.38</v>
      </c>
      <c r="Q61" s="275">
        <f t="shared" si="53"/>
        <v>52.38</v>
      </c>
      <c r="R61" s="275">
        <f t="shared" si="53"/>
        <v>52.38</v>
      </c>
      <c r="S61" s="275">
        <f t="shared" si="53"/>
        <v>54.88</v>
      </c>
      <c r="T61" s="275">
        <f t="shared" si="53"/>
        <v>54.88</v>
      </c>
      <c r="U61" s="275">
        <f t="shared" si="53"/>
        <v>54.88</v>
      </c>
      <c r="V61" s="275">
        <f>SUM(V62:V64)</f>
        <v>54.88</v>
      </c>
      <c r="W61" s="275">
        <f>SUM(W62:W64)</f>
        <v>54.88</v>
      </c>
      <c r="X61" s="275">
        <f t="shared" si="51"/>
        <v>107.78</v>
      </c>
      <c r="Y61" s="275"/>
      <c r="AA61" s="275">
        <f t="shared" ref="AA61:AF61" si="54">SUM(AA62:AA64)</f>
        <v>54.88</v>
      </c>
      <c r="AB61" s="275">
        <f t="shared" si="54"/>
        <v>54.88</v>
      </c>
      <c r="AC61" s="275">
        <f t="shared" si="54"/>
        <v>54.88</v>
      </c>
      <c r="AD61" s="275">
        <f t="shared" si="54"/>
        <v>107.78</v>
      </c>
      <c r="AE61" s="275">
        <f t="shared" si="54"/>
        <v>107.78</v>
      </c>
      <c r="AF61" s="275">
        <f t="shared" si="54"/>
        <v>107.78</v>
      </c>
      <c r="AJ61" s="334"/>
      <c r="AK61" s="334"/>
      <c r="AL61" s="334"/>
      <c r="AM61" s="334"/>
      <c r="AN61" s="334"/>
      <c r="AO61" s="334"/>
      <c r="AP61" s="334"/>
      <c r="AQ61" s="334"/>
    </row>
    <row r="62" spans="1:43" s="264" customFormat="1" ht="15" customHeight="1" x14ac:dyDescent="0.25">
      <c r="A62"/>
      <c r="B62" s="38" t="s">
        <v>68</v>
      </c>
      <c r="C62" s="38"/>
      <c r="D62" s="38"/>
      <c r="E62" s="38"/>
      <c r="F62" s="38"/>
      <c r="G62" s="38"/>
      <c r="H62" s="38"/>
      <c r="I62" s="38"/>
      <c r="J62" s="38"/>
      <c r="K62" s="38"/>
      <c r="L62" s="319">
        <v>0</v>
      </c>
      <c r="M62" s="319">
        <v>0</v>
      </c>
      <c r="N62" s="319">
        <v>0</v>
      </c>
      <c r="O62" s="319">
        <v>0</v>
      </c>
      <c r="P62" s="319">
        <v>0</v>
      </c>
      <c r="Q62" s="319">
        <v>0</v>
      </c>
      <c r="R62" s="319">
        <v>0</v>
      </c>
      <c r="S62" s="319">
        <v>0</v>
      </c>
      <c r="T62" s="319">
        <v>0</v>
      </c>
      <c r="U62" s="319">
        <v>0</v>
      </c>
      <c r="V62" s="319">
        <v>0</v>
      </c>
      <c r="W62" s="319">
        <v>0</v>
      </c>
      <c r="X62" s="319">
        <f t="shared" si="51"/>
        <v>8.5</v>
      </c>
      <c r="Y62" s="319"/>
      <c r="AA62" s="319">
        <v>0</v>
      </c>
      <c r="AB62" s="319">
        <v>0</v>
      </c>
      <c r="AC62" s="319">
        <v>0</v>
      </c>
      <c r="AD62" s="319">
        <v>8.5</v>
      </c>
      <c r="AE62" s="325" vm="137">
        <v>8.5</v>
      </c>
      <c r="AF62" s="325" vm="169">
        <v>8.5</v>
      </c>
      <c r="AJ62" s="332"/>
      <c r="AK62" s="332"/>
      <c r="AL62" s="332"/>
      <c r="AM62" s="332"/>
      <c r="AN62" s="332"/>
      <c r="AO62" s="332"/>
      <c r="AP62" s="332"/>
      <c r="AQ62" s="332"/>
    </row>
    <row r="63" spans="1:43" ht="15" customHeight="1" x14ac:dyDescent="0.25">
      <c r="B63" s="38" t="s">
        <v>69</v>
      </c>
      <c r="C63" s="38"/>
      <c r="D63" s="38"/>
      <c r="E63" s="38"/>
      <c r="F63" s="38"/>
      <c r="G63" s="38"/>
      <c r="H63" s="38"/>
      <c r="I63" s="38"/>
      <c r="J63" s="38"/>
      <c r="K63" s="38"/>
      <c r="L63" s="319">
        <v>0</v>
      </c>
      <c r="M63" s="319">
        <v>0</v>
      </c>
      <c r="N63" s="319">
        <v>0</v>
      </c>
      <c r="O63" s="319">
        <v>0</v>
      </c>
      <c r="P63" s="319">
        <v>2</v>
      </c>
      <c r="Q63" s="319">
        <v>2</v>
      </c>
      <c r="R63" s="319">
        <v>2</v>
      </c>
      <c r="S63" s="319">
        <v>4.5</v>
      </c>
      <c r="T63" s="319">
        <v>4.5</v>
      </c>
      <c r="U63" s="319">
        <v>4.5</v>
      </c>
      <c r="V63" s="319">
        <v>4.5</v>
      </c>
      <c r="W63" s="319">
        <v>4.5</v>
      </c>
      <c r="X63" s="319">
        <f t="shared" si="51"/>
        <v>12.9</v>
      </c>
      <c r="Y63" s="319"/>
      <c r="AA63" s="319">
        <v>4.5</v>
      </c>
      <c r="AB63" s="319">
        <v>4.5</v>
      </c>
      <c r="AC63" s="319">
        <v>4.5</v>
      </c>
      <c r="AD63" s="319">
        <v>12.9</v>
      </c>
      <c r="AE63" s="325" vm="276">
        <v>12.9</v>
      </c>
      <c r="AF63" s="325" vm="176">
        <v>12.9</v>
      </c>
      <c r="AJ63" s="332"/>
      <c r="AK63" s="332"/>
      <c r="AL63" s="332"/>
      <c r="AM63" s="332"/>
      <c r="AN63" s="332"/>
      <c r="AO63" s="332"/>
      <c r="AP63" s="332"/>
      <c r="AQ63" s="332"/>
    </row>
    <row r="64" spans="1:43" ht="15" customHeight="1" x14ac:dyDescent="0.25">
      <c r="B64" s="38" t="s">
        <v>70</v>
      </c>
      <c r="C64" s="38"/>
      <c r="D64" s="38"/>
      <c r="E64" s="38"/>
      <c r="F64" s="38"/>
      <c r="G64" s="38"/>
      <c r="H64" s="38"/>
      <c r="I64" s="38"/>
      <c r="J64" s="38"/>
      <c r="K64" s="38"/>
      <c r="L64" s="319">
        <v>0</v>
      </c>
      <c r="M64" s="319">
        <v>0</v>
      </c>
      <c r="N64" s="319">
        <v>38.78</v>
      </c>
      <c r="O64" s="319">
        <v>50.38</v>
      </c>
      <c r="P64" s="319">
        <v>50.38</v>
      </c>
      <c r="Q64" s="319">
        <v>50.38</v>
      </c>
      <c r="R64" s="319">
        <v>50.38</v>
      </c>
      <c r="S64" s="319">
        <v>50.38</v>
      </c>
      <c r="T64" s="319">
        <v>50.38</v>
      </c>
      <c r="U64" s="319">
        <v>50.38</v>
      </c>
      <c r="V64" s="319">
        <v>50.38</v>
      </c>
      <c r="W64" s="319">
        <v>50.38</v>
      </c>
      <c r="X64" s="319">
        <f t="shared" si="51"/>
        <v>86.38</v>
      </c>
      <c r="Y64" s="319"/>
      <c r="AA64" s="319">
        <v>50.38</v>
      </c>
      <c r="AB64" s="319">
        <v>50.38</v>
      </c>
      <c r="AC64" s="319">
        <v>50.38</v>
      </c>
      <c r="AD64" s="319">
        <v>86.38</v>
      </c>
      <c r="AE64" s="325">
        <v>86.38</v>
      </c>
      <c r="AF64" s="325">
        <v>86.38</v>
      </c>
      <c r="AJ64" s="332"/>
      <c r="AK64" s="332"/>
      <c r="AL64" s="332"/>
      <c r="AM64" s="332"/>
      <c r="AN64" s="332"/>
      <c r="AO64" s="332"/>
      <c r="AP64" s="332"/>
      <c r="AQ64" s="332"/>
    </row>
    <row r="65" spans="2:43" ht="15" customHeight="1" x14ac:dyDescent="0.25">
      <c r="B65" s="143" t="s">
        <v>6</v>
      </c>
      <c r="C65" s="143"/>
      <c r="D65" s="143"/>
      <c r="E65" s="143"/>
      <c r="F65" s="143"/>
      <c r="G65" s="143"/>
      <c r="H65" s="143"/>
      <c r="I65" s="143"/>
      <c r="J65" s="143"/>
      <c r="K65" s="143"/>
      <c r="L65" s="318">
        <f>SUM(L66:L68)</f>
        <v>0</v>
      </c>
      <c r="M65" s="318">
        <f t="shared" ref="M65:U65" si="55">SUM(M66:M68)</f>
        <v>0</v>
      </c>
      <c r="N65" s="318">
        <f t="shared" si="55"/>
        <v>0</v>
      </c>
      <c r="O65" s="318">
        <f t="shared" si="55"/>
        <v>0</v>
      </c>
      <c r="P65" s="318">
        <f t="shared" si="55"/>
        <v>30</v>
      </c>
      <c r="Q65" s="318">
        <f t="shared" si="55"/>
        <v>30</v>
      </c>
      <c r="R65" s="318">
        <f t="shared" si="55"/>
        <v>30</v>
      </c>
      <c r="S65" s="318">
        <f t="shared" si="55"/>
        <v>90.31</v>
      </c>
      <c r="T65" s="318">
        <f t="shared" si="55"/>
        <v>90.31</v>
      </c>
      <c r="U65" s="318">
        <f t="shared" si="55"/>
        <v>90.31</v>
      </c>
      <c r="V65" s="318">
        <f>SUM(V66:V68)</f>
        <v>290.31</v>
      </c>
      <c r="W65" s="318">
        <f>SUM(W66:W68)</f>
        <v>358.45</v>
      </c>
      <c r="X65" s="318">
        <f t="shared" si="51"/>
        <v>474.91</v>
      </c>
      <c r="Y65" s="318"/>
      <c r="AA65" s="318">
        <f t="shared" ref="AA65:AF65" si="56">SUM(AA66:AA68)</f>
        <v>361.11</v>
      </c>
      <c r="AB65" s="318">
        <f t="shared" si="56"/>
        <v>373.49</v>
      </c>
      <c r="AC65" s="318">
        <f t="shared" si="56"/>
        <v>395.72</v>
      </c>
      <c r="AD65" s="318">
        <f t="shared" si="56"/>
        <v>474.91</v>
      </c>
      <c r="AE65" s="318">
        <f t="shared" si="56"/>
        <v>474.90999999999997</v>
      </c>
      <c r="AF65" s="318">
        <f t="shared" si="56"/>
        <v>386.81000000000006</v>
      </c>
      <c r="AJ65" s="330"/>
      <c r="AK65" s="330"/>
      <c r="AL65" s="330"/>
      <c r="AM65" s="330"/>
      <c r="AN65" s="330"/>
      <c r="AO65" s="330"/>
      <c r="AP65" s="330"/>
      <c r="AQ65" s="330"/>
    </row>
    <row r="66" spans="2:43" ht="15" customHeight="1" x14ac:dyDescent="0.25">
      <c r="B66" s="38" t="s">
        <v>71</v>
      </c>
      <c r="C66" s="38"/>
      <c r="D66" s="38"/>
      <c r="E66" s="38"/>
      <c r="F66" s="38"/>
      <c r="G66" s="38"/>
      <c r="H66" s="38"/>
      <c r="I66" s="38"/>
      <c r="J66" s="38"/>
      <c r="K66" s="38"/>
      <c r="L66" s="319">
        <v>0</v>
      </c>
      <c r="M66" s="319">
        <v>0</v>
      </c>
      <c r="N66" s="319">
        <v>0</v>
      </c>
      <c r="O66" s="319">
        <v>0</v>
      </c>
      <c r="P66" s="319">
        <v>30</v>
      </c>
      <c r="Q66" s="319">
        <v>30</v>
      </c>
      <c r="R66" s="319">
        <v>30</v>
      </c>
      <c r="S66" s="319">
        <v>90.31</v>
      </c>
      <c r="T66" s="319">
        <v>90.31</v>
      </c>
      <c r="U66" s="319">
        <v>90.31</v>
      </c>
      <c r="V66" s="319">
        <v>90.31</v>
      </c>
      <c r="W66" s="319">
        <v>158.44999999999999</v>
      </c>
      <c r="X66" s="319">
        <f t="shared" si="51"/>
        <v>274.91000000000003</v>
      </c>
      <c r="Y66" s="319"/>
      <c r="AA66" s="319">
        <v>161.11000000000001</v>
      </c>
      <c r="AB66" s="319">
        <v>173.49</v>
      </c>
      <c r="AC66" s="319">
        <v>195.72</v>
      </c>
      <c r="AD66" s="319">
        <v>274.91000000000003</v>
      </c>
      <c r="AE66" s="325" vm="266">
        <v>274.90999999999997</v>
      </c>
      <c r="AF66" s="325">
        <v>90.310000000000059</v>
      </c>
      <c r="AJ66" s="332"/>
      <c r="AK66" s="332"/>
      <c r="AL66" s="332"/>
      <c r="AM66" s="332"/>
      <c r="AN66" s="332"/>
      <c r="AO66" s="332"/>
      <c r="AP66" s="332"/>
      <c r="AQ66" s="332"/>
    </row>
    <row r="67" spans="2:43" ht="15" customHeight="1" x14ac:dyDescent="0.25">
      <c r="B67" s="38" t="s">
        <v>72</v>
      </c>
      <c r="C67" s="38"/>
      <c r="D67" s="38"/>
      <c r="E67" s="38"/>
      <c r="F67" s="38"/>
      <c r="G67" s="38"/>
      <c r="H67" s="38"/>
      <c r="I67" s="38"/>
      <c r="J67" s="38"/>
      <c r="K67" s="38"/>
      <c r="L67" s="319">
        <v>0</v>
      </c>
      <c r="M67" s="319">
        <v>0</v>
      </c>
      <c r="N67" s="319">
        <v>0</v>
      </c>
      <c r="O67" s="319">
        <v>0</v>
      </c>
      <c r="P67" s="319">
        <v>0</v>
      </c>
      <c r="Q67" s="319">
        <v>0</v>
      </c>
      <c r="R67" s="319">
        <v>0</v>
      </c>
      <c r="S67" s="319">
        <v>0</v>
      </c>
      <c r="T67" s="319">
        <v>0</v>
      </c>
      <c r="U67" s="319">
        <v>0</v>
      </c>
      <c r="V67" s="319">
        <v>0</v>
      </c>
      <c r="W67" s="319">
        <v>0</v>
      </c>
      <c r="X67" s="319">
        <f t="shared" si="51"/>
        <v>0</v>
      </c>
      <c r="Y67" s="319"/>
      <c r="AA67" s="319">
        <v>0</v>
      </c>
      <c r="AB67" s="319">
        <v>0</v>
      </c>
      <c r="AC67" s="319">
        <v>0</v>
      </c>
      <c r="AD67" s="319">
        <v>0</v>
      </c>
      <c r="AE67" s="325">
        <v>0</v>
      </c>
      <c r="AF67" s="325">
        <v>1</v>
      </c>
      <c r="AJ67" s="332"/>
      <c r="AK67" s="332"/>
      <c r="AL67" s="332"/>
      <c r="AM67" s="332"/>
      <c r="AN67" s="332"/>
      <c r="AO67" s="332"/>
      <c r="AP67" s="332"/>
      <c r="AQ67" s="332"/>
    </row>
    <row r="68" spans="2:43" ht="15" customHeight="1" x14ac:dyDescent="0.25">
      <c r="B68" s="38" t="s">
        <v>73</v>
      </c>
      <c r="C68" s="38"/>
      <c r="D68" s="38"/>
      <c r="E68" s="38"/>
      <c r="F68" s="38"/>
      <c r="G68" s="38"/>
      <c r="H68" s="38"/>
      <c r="I68" s="38"/>
      <c r="J68" s="38"/>
      <c r="K68" s="38"/>
      <c r="L68" s="319">
        <v>0</v>
      </c>
      <c r="M68" s="319">
        <v>0</v>
      </c>
      <c r="N68" s="319">
        <v>0</v>
      </c>
      <c r="O68" s="319">
        <v>0</v>
      </c>
      <c r="P68" s="319">
        <v>0</v>
      </c>
      <c r="Q68" s="319">
        <v>0</v>
      </c>
      <c r="R68" s="319">
        <v>0</v>
      </c>
      <c r="S68" s="319">
        <v>0</v>
      </c>
      <c r="T68" s="319">
        <v>0</v>
      </c>
      <c r="U68" s="319">
        <v>0</v>
      </c>
      <c r="V68" s="319">
        <v>200</v>
      </c>
      <c r="W68" s="319">
        <v>200</v>
      </c>
      <c r="X68" s="319">
        <f t="shared" si="51"/>
        <v>200</v>
      </c>
      <c r="Y68" s="319"/>
      <c r="AA68" s="319">
        <v>200</v>
      </c>
      <c r="AB68" s="319">
        <v>200</v>
      </c>
      <c r="AC68" s="319">
        <v>200</v>
      </c>
      <c r="AD68" s="319">
        <v>200</v>
      </c>
      <c r="AE68" s="325" vm="117">
        <v>200</v>
      </c>
      <c r="AF68" s="325" vm="178">
        <v>295.5</v>
      </c>
      <c r="AJ68" s="332"/>
      <c r="AK68" s="332"/>
      <c r="AL68" s="332"/>
      <c r="AM68" s="332"/>
      <c r="AN68" s="332"/>
      <c r="AO68" s="332"/>
      <c r="AP68" s="332"/>
      <c r="AQ68" s="332"/>
    </row>
    <row r="69" spans="2:43" ht="15" customHeight="1" x14ac:dyDescent="0.25">
      <c r="B69" s="143" t="s">
        <v>291</v>
      </c>
      <c r="C69" s="143"/>
      <c r="D69" s="143"/>
      <c r="E69" s="143"/>
      <c r="F69" s="143"/>
      <c r="G69" s="143"/>
      <c r="H69" s="143"/>
      <c r="I69" s="143"/>
      <c r="J69" s="143"/>
      <c r="K69" s="143"/>
      <c r="L69" s="318">
        <f>L70</f>
        <v>0</v>
      </c>
      <c r="M69" s="318">
        <f t="shared" ref="M69:U69" si="57">M70</f>
        <v>0</v>
      </c>
      <c r="N69" s="318">
        <f t="shared" si="57"/>
        <v>0</v>
      </c>
      <c r="O69" s="318">
        <f t="shared" si="57"/>
        <v>0</v>
      </c>
      <c r="P69" s="318">
        <f t="shared" si="57"/>
        <v>0</v>
      </c>
      <c r="Q69" s="318">
        <f t="shared" si="57"/>
        <v>0</v>
      </c>
      <c r="R69" s="318">
        <f t="shared" si="57"/>
        <v>0</v>
      </c>
      <c r="S69" s="318">
        <f t="shared" si="57"/>
        <v>0</v>
      </c>
      <c r="T69" s="318">
        <f t="shared" si="57"/>
        <v>0</v>
      </c>
      <c r="U69" s="318">
        <f t="shared" si="57"/>
        <v>0</v>
      </c>
      <c r="V69" s="318">
        <f>V70</f>
        <v>0</v>
      </c>
      <c r="W69" s="318">
        <f>W70</f>
        <v>203.51</v>
      </c>
      <c r="X69" s="318">
        <f t="shared" si="51"/>
        <v>203.51</v>
      </c>
      <c r="Y69" s="318"/>
      <c r="AA69" s="318">
        <f t="shared" ref="AA69:AF69" si="58">AA70</f>
        <v>203.51</v>
      </c>
      <c r="AB69" s="318">
        <f t="shared" si="58"/>
        <v>203.51</v>
      </c>
      <c r="AC69" s="318">
        <f t="shared" si="58"/>
        <v>203.51</v>
      </c>
      <c r="AD69" s="318">
        <f t="shared" si="58"/>
        <v>203.51</v>
      </c>
      <c r="AE69" s="318" vm="272">
        <f t="shared" si="58"/>
        <v>203.51000000000002</v>
      </c>
      <c r="AF69" s="318" vm="191">
        <f t="shared" si="58"/>
        <v>910.4</v>
      </c>
      <c r="AJ69" s="330"/>
      <c r="AK69" s="330"/>
      <c r="AL69" s="330"/>
      <c r="AM69" s="330"/>
      <c r="AN69" s="330"/>
      <c r="AO69" s="330"/>
      <c r="AP69" s="330"/>
      <c r="AQ69" s="330"/>
    </row>
    <row r="70" spans="2:43" ht="15" customHeight="1" x14ac:dyDescent="0.25">
      <c r="B70" s="38" t="s">
        <v>57</v>
      </c>
      <c r="C70" s="38"/>
      <c r="D70" s="38"/>
      <c r="E70" s="38"/>
      <c r="F70" s="38"/>
      <c r="G70" s="38"/>
      <c r="H70" s="38"/>
      <c r="I70" s="38"/>
      <c r="J70" s="38"/>
      <c r="K70" s="38"/>
      <c r="L70" s="319">
        <v>0</v>
      </c>
      <c r="M70" s="319">
        <v>0</v>
      </c>
      <c r="N70" s="319">
        <v>0</v>
      </c>
      <c r="O70" s="319">
        <v>0</v>
      </c>
      <c r="P70" s="319">
        <v>0</v>
      </c>
      <c r="Q70" s="319">
        <v>0</v>
      </c>
      <c r="R70" s="319">
        <v>0</v>
      </c>
      <c r="S70" s="319">
        <v>0</v>
      </c>
      <c r="T70" s="319">
        <v>0</v>
      </c>
      <c r="U70" s="319">
        <v>0</v>
      </c>
      <c r="V70" s="319">
        <v>0</v>
      </c>
      <c r="W70" s="319">
        <v>203.51</v>
      </c>
      <c r="X70" s="319">
        <f t="shared" si="51"/>
        <v>203.51</v>
      </c>
      <c r="Y70" s="319"/>
      <c r="AA70" s="319">
        <v>203.51</v>
      </c>
      <c r="AB70" s="319">
        <v>203.51</v>
      </c>
      <c r="AC70" s="319">
        <v>203.51</v>
      </c>
      <c r="AD70" s="319">
        <v>203.51</v>
      </c>
      <c r="AE70" s="325" vm="272">
        <v>203.51000000000002</v>
      </c>
      <c r="AF70" s="325" vm="191">
        <v>910.4</v>
      </c>
      <c r="AJ70" s="332"/>
      <c r="AK70" s="332"/>
      <c r="AL70" s="332"/>
      <c r="AM70" s="332"/>
      <c r="AN70" s="332"/>
      <c r="AO70" s="332"/>
      <c r="AP70" s="332"/>
      <c r="AQ70" s="332"/>
    </row>
    <row r="71" spans="2:43" ht="15" customHeight="1" x14ac:dyDescent="0.25">
      <c r="B71" s="143" t="s">
        <v>66</v>
      </c>
      <c r="C71" s="143"/>
      <c r="D71" s="143"/>
      <c r="E71" s="143"/>
      <c r="F71" s="143"/>
      <c r="G71" s="143"/>
      <c r="H71" s="143"/>
      <c r="I71" s="143"/>
      <c r="J71" s="143"/>
      <c r="K71" s="143"/>
      <c r="L71" s="318">
        <f t="shared" ref="L71:V71" si="59">IFERROR(SUM(L72:L74),"-")</f>
        <v>0</v>
      </c>
      <c r="M71" s="318">
        <f t="shared" si="59"/>
        <v>0</v>
      </c>
      <c r="N71" s="318">
        <f t="shared" si="59"/>
        <v>0</v>
      </c>
      <c r="O71" s="318">
        <f t="shared" si="59"/>
        <v>0</v>
      </c>
      <c r="P71" s="318">
        <f t="shared" si="59"/>
        <v>0</v>
      </c>
      <c r="Q71" s="318">
        <f t="shared" si="59"/>
        <v>0</v>
      </c>
      <c r="R71" s="318">
        <f t="shared" si="59"/>
        <v>0</v>
      </c>
      <c r="S71" s="318">
        <f t="shared" si="59"/>
        <v>0</v>
      </c>
      <c r="T71" s="318">
        <f t="shared" si="59"/>
        <v>0</v>
      </c>
      <c r="U71" s="318">
        <f t="shared" si="59"/>
        <v>0</v>
      </c>
      <c r="V71" s="318">
        <f t="shared" si="59"/>
        <v>0</v>
      </c>
      <c r="W71" s="318">
        <f>IFERROR(SUM(W72:W74),"-")</f>
        <v>28</v>
      </c>
      <c r="X71" s="318">
        <f>IFERROR(SUM(X72:X74),"-")</f>
        <v>711.33</v>
      </c>
      <c r="Y71" s="318"/>
      <c r="AA71" s="318">
        <f t="shared" ref="AA71:AF71" si="60">IFERROR(SUM(AA72:AA74),"-")</f>
        <v>428.95</v>
      </c>
      <c r="AB71" s="318">
        <f t="shared" si="60"/>
        <v>448.94</v>
      </c>
      <c r="AC71" s="318">
        <f t="shared" si="60"/>
        <v>666.46999999999991</v>
      </c>
      <c r="AD71" s="318">
        <f t="shared" si="60"/>
        <v>711.33</v>
      </c>
      <c r="AE71" s="318">
        <f t="shared" si="60"/>
        <v>736.00080560999993</v>
      </c>
      <c r="AF71" s="318">
        <f t="shared" si="60"/>
        <v>468.78569168000007</v>
      </c>
      <c r="AJ71" s="330"/>
      <c r="AK71" s="330"/>
      <c r="AL71" s="330"/>
      <c r="AM71" s="330"/>
      <c r="AN71" s="330"/>
      <c r="AO71" s="330"/>
      <c r="AP71" s="330"/>
      <c r="AQ71" s="330"/>
    </row>
    <row r="72" spans="2:43" ht="15" customHeight="1" x14ac:dyDescent="0.25">
      <c r="B72" s="38" t="s">
        <v>74</v>
      </c>
      <c r="C72" s="38"/>
      <c r="D72" s="38"/>
      <c r="E72" s="38"/>
      <c r="F72" s="38"/>
      <c r="G72" s="38"/>
      <c r="H72" s="38"/>
      <c r="I72" s="38"/>
      <c r="J72" s="38"/>
      <c r="K72" s="38"/>
      <c r="L72" s="319">
        <v>0</v>
      </c>
      <c r="M72" s="319">
        <v>0</v>
      </c>
      <c r="N72" s="319">
        <v>0</v>
      </c>
      <c r="O72" s="319">
        <v>0</v>
      </c>
      <c r="P72" s="319">
        <v>0</v>
      </c>
      <c r="Q72" s="319">
        <v>0</v>
      </c>
      <c r="R72" s="319">
        <v>0</v>
      </c>
      <c r="S72" s="319">
        <v>0</v>
      </c>
      <c r="T72" s="319">
        <v>0</v>
      </c>
      <c r="U72" s="319">
        <v>0</v>
      </c>
      <c r="V72" s="319">
        <v>0</v>
      </c>
      <c r="W72" s="319">
        <v>28</v>
      </c>
      <c r="X72" s="319">
        <f>AD72</f>
        <v>404.63</v>
      </c>
      <c r="Y72" s="319"/>
      <c r="AA72" s="319">
        <v>197.29</v>
      </c>
      <c r="AB72" s="319">
        <v>204.63</v>
      </c>
      <c r="AC72" s="319">
        <v>404.63</v>
      </c>
      <c r="AD72" s="319">
        <v>404.63</v>
      </c>
      <c r="AE72" s="325" vm="118">
        <v>411.80734583999998</v>
      </c>
      <c r="AF72" s="325" vm="193">
        <v>411.80734583999998</v>
      </c>
      <c r="AJ72" s="332"/>
      <c r="AK72" s="332"/>
      <c r="AL72" s="332"/>
      <c r="AM72" s="332"/>
      <c r="AN72" s="332"/>
      <c r="AO72" s="332"/>
      <c r="AP72" s="332"/>
      <c r="AQ72" s="332"/>
    </row>
    <row r="73" spans="2:43" ht="15" customHeight="1" x14ac:dyDescent="0.25">
      <c r="B73" s="38" t="s">
        <v>294</v>
      </c>
      <c r="C73" s="38"/>
      <c r="D73" s="38"/>
      <c r="E73" s="38"/>
      <c r="F73" s="38"/>
      <c r="G73" s="38"/>
      <c r="H73" s="38"/>
      <c r="I73" s="38"/>
      <c r="J73" s="38"/>
      <c r="K73" s="38"/>
      <c r="L73" s="319">
        <v>0</v>
      </c>
      <c r="M73" s="319">
        <v>0</v>
      </c>
      <c r="N73" s="319">
        <v>0</v>
      </c>
      <c r="O73" s="319">
        <v>0</v>
      </c>
      <c r="P73" s="319">
        <v>0</v>
      </c>
      <c r="Q73" s="319">
        <v>0</v>
      </c>
      <c r="R73" s="319">
        <v>0</v>
      </c>
      <c r="S73" s="319">
        <v>0</v>
      </c>
      <c r="T73" s="319">
        <v>0</v>
      </c>
      <c r="U73" s="319">
        <v>0</v>
      </c>
      <c r="V73" s="319">
        <v>0</v>
      </c>
      <c r="W73" s="319">
        <v>0</v>
      </c>
      <c r="X73" s="319">
        <f>AD73</f>
        <v>229.6</v>
      </c>
      <c r="Y73" s="319"/>
      <c r="AA73" s="319">
        <v>191.29</v>
      </c>
      <c r="AB73" s="319">
        <v>196.32</v>
      </c>
      <c r="AC73" s="319">
        <v>208.16</v>
      </c>
      <c r="AD73" s="319">
        <v>229.6</v>
      </c>
      <c r="AE73" s="325" vm="265">
        <v>243.53026812999997</v>
      </c>
      <c r="AF73" s="325">
        <v>53.37834584000008</v>
      </c>
      <c r="AJ73" s="332"/>
      <c r="AK73" s="332"/>
      <c r="AL73" s="332"/>
      <c r="AM73" s="332"/>
      <c r="AN73" s="332"/>
      <c r="AO73" s="332"/>
      <c r="AP73" s="332"/>
      <c r="AQ73" s="332"/>
    </row>
    <row r="74" spans="2:43" ht="15" customHeight="1" x14ac:dyDescent="0.25">
      <c r="B74" s="38" t="s">
        <v>296</v>
      </c>
      <c r="C74" s="38"/>
      <c r="D74" s="38"/>
      <c r="E74" s="38"/>
      <c r="F74" s="38"/>
      <c r="G74" s="38"/>
      <c r="H74" s="38"/>
      <c r="I74" s="38"/>
      <c r="J74" s="38"/>
      <c r="K74" s="38"/>
      <c r="L74" s="319">
        <v>0</v>
      </c>
      <c r="M74" s="319">
        <v>0</v>
      </c>
      <c r="N74" s="319">
        <v>0</v>
      </c>
      <c r="O74" s="319">
        <v>0</v>
      </c>
      <c r="P74" s="319">
        <v>0</v>
      </c>
      <c r="Q74" s="319">
        <v>0</v>
      </c>
      <c r="R74" s="319">
        <v>0</v>
      </c>
      <c r="S74" s="319">
        <v>0</v>
      </c>
      <c r="T74" s="319">
        <v>0</v>
      </c>
      <c r="U74" s="319">
        <v>0</v>
      </c>
      <c r="V74" s="319">
        <v>0</v>
      </c>
      <c r="W74" s="319">
        <v>0</v>
      </c>
      <c r="X74" s="319">
        <f>AD74</f>
        <v>77.099999999999994</v>
      </c>
      <c r="Y74" s="319"/>
      <c r="AA74" s="319">
        <v>40.370000000000005</v>
      </c>
      <c r="AB74" s="319">
        <v>47.99</v>
      </c>
      <c r="AC74" s="319">
        <v>53.68</v>
      </c>
      <c r="AD74" s="319">
        <v>77.099999999999994</v>
      </c>
      <c r="AE74" s="325">
        <v>80.663191640000008</v>
      </c>
      <c r="AF74" s="325">
        <v>3.6000000000000227</v>
      </c>
      <c r="AJ74" s="332"/>
      <c r="AK74" s="332"/>
      <c r="AL74" s="332"/>
      <c r="AM74" s="332"/>
      <c r="AN74" s="332"/>
      <c r="AO74" s="332"/>
      <c r="AP74" s="332"/>
      <c r="AQ74" s="332"/>
    </row>
    <row r="75" spans="2:43" ht="15" customHeight="1" x14ac:dyDescent="0.25">
      <c r="B75" s="20"/>
      <c r="C75" s="20"/>
      <c r="D75" s="20"/>
      <c r="E75" s="20"/>
      <c r="F75" s="20"/>
      <c r="G75" s="20"/>
      <c r="H75" s="20"/>
      <c r="I75" s="20"/>
      <c r="J75" s="20"/>
      <c r="K75" s="20"/>
      <c r="Q75" s="319"/>
      <c r="R75" s="319"/>
      <c r="S75" s="319"/>
      <c r="T75" s="319"/>
      <c r="U75" s="319"/>
      <c r="V75" s="319"/>
      <c r="W75" s="319"/>
      <c r="X75" s="319"/>
      <c r="Y75" s="319"/>
      <c r="AA75" s="319"/>
      <c r="AB75" s="319"/>
      <c r="AC75" s="319"/>
      <c r="AD75" s="319"/>
      <c r="AE75" s="325"/>
      <c r="AF75" s="325"/>
      <c r="AJ75" s="332"/>
      <c r="AK75" s="332"/>
      <c r="AL75" s="332"/>
      <c r="AM75" s="332"/>
      <c r="AN75" s="332"/>
      <c r="AO75" s="332"/>
      <c r="AP75" s="332"/>
      <c r="AQ75" s="332"/>
    </row>
    <row r="76" spans="2:43" ht="15" customHeight="1" outlineLevel="1" x14ac:dyDescent="0.25">
      <c r="B76" s="151" t="s">
        <v>75</v>
      </c>
      <c r="C76" s="151"/>
      <c r="D76" s="151"/>
      <c r="E76" s="151"/>
      <c r="F76" s="151"/>
      <c r="G76" s="151"/>
      <c r="H76" s="151"/>
      <c r="I76" s="151"/>
      <c r="J76" s="151"/>
      <c r="K76" s="151"/>
      <c r="L76" s="285">
        <f t="shared" ref="L76:V76" si="61">L77+L87+L82</f>
        <v>239</v>
      </c>
      <c r="M76" s="285">
        <f t="shared" si="61"/>
        <v>325.60000000000002</v>
      </c>
      <c r="N76" s="285">
        <f t="shared" si="61"/>
        <v>389.6</v>
      </c>
      <c r="O76" s="285">
        <f t="shared" si="61"/>
        <v>808.36000000000013</v>
      </c>
      <c r="P76" s="285">
        <f t="shared" si="61"/>
        <v>886.28</v>
      </c>
      <c r="Q76" s="285">
        <f t="shared" si="61"/>
        <v>355.95</v>
      </c>
      <c r="R76" s="285">
        <f t="shared" si="61"/>
        <v>355.95</v>
      </c>
      <c r="S76" s="285">
        <f t="shared" si="61"/>
        <v>331.2</v>
      </c>
      <c r="T76" s="285">
        <f t="shared" si="61"/>
        <v>371.19</v>
      </c>
      <c r="U76" s="285">
        <f t="shared" si="61"/>
        <v>550.04</v>
      </c>
      <c r="V76" s="285">
        <f t="shared" si="61"/>
        <v>668.55</v>
      </c>
      <c r="W76" s="285">
        <f>W77+W87+W82</f>
        <v>1268.5999999999999</v>
      </c>
      <c r="X76" s="285">
        <f t="shared" ref="X76" si="62">X77+X87+X82</f>
        <v>1283.56</v>
      </c>
      <c r="Y76" s="334"/>
      <c r="AA76" s="285">
        <f t="shared" ref="AA76:AF76" si="63">AA77+AA87+AA82</f>
        <v>1283.49</v>
      </c>
      <c r="AB76" s="285">
        <f t="shared" si="63"/>
        <v>1282.68</v>
      </c>
      <c r="AC76" s="285">
        <f t="shared" si="63"/>
        <v>1283.56</v>
      </c>
      <c r="AD76" s="285">
        <f t="shared" si="63"/>
        <v>1283.56</v>
      </c>
      <c r="AE76" s="285">
        <f t="shared" si="63"/>
        <v>1283.5701585216998</v>
      </c>
      <c r="AF76" s="285">
        <f t="shared" si="63"/>
        <v>2724.1430329119994</v>
      </c>
      <c r="AG76" s="285"/>
      <c r="AH76" s="285"/>
      <c r="AJ76" s="334"/>
      <c r="AK76" s="334"/>
      <c r="AL76" s="334"/>
      <c r="AM76" s="334"/>
      <c r="AN76" s="334"/>
      <c r="AO76" s="334"/>
      <c r="AP76" s="334"/>
      <c r="AQ76" s="334"/>
    </row>
    <row r="77" spans="2:43" ht="15" customHeight="1" outlineLevel="1" x14ac:dyDescent="0.25">
      <c r="B77" s="32" t="s">
        <v>272</v>
      </c>
      <c r="C77" s="32"/>
      <c r="D77" s="32"/>
      <c r="E77" s="32"/>
      <c r="F77" s="32"/>
      <c r="G77" s="32"/>
      <c r="H77" s="32"/>
      <c r="I77" s="32"/>
      <c r="J77" s="32"/>
      <c r="K77" s="32"/>
      <c r="L77" s="275">
        <f t="shared" ref="L77:U77" si="64">SUM(L78:L80)</f>
        <v>239</v>
      </c>
      <c r="M77" s="275">
        <f t="shared" si="64"/>
        <v>325.60000000000002</v>
      </c>
      <c r="N77" s="275">
        <f t="shared" si="64"/>
        <v>389.6</v>
      </c>
      <c r="O77" s="275">
        <f t="shared" si="64"/>
        <v>808.36000000000013</v>
      </c>
      <c r="P77" s="275">
        <f t="shared" si="64"/>
        <v>886.28</v>
      </c>
      <c r="Q77" s="275">
        <f t="shared" si="64"/>
        <v>355.95</v>
      </c>
      <c r="R77" s="275">
        <f t="shared" si="64"/>
        <v>355.95</v>
      </c>
      <c r="S77" s="275">
        <f t="shared" si="64"/>
        <v>331.2</v>
      </c>
      <c r="T77" s="275">
        <f t="shared" si="64"/>
        <v>371.19</v>
      </c>
      <c r="U77" s="275">
        <f t="shared" si="64"/>
        <v>411.03999999999996</v>
      </c>
      <c r="V77" s="275">
        <f>SUM(V78:V80)</f>
        <v>518.79999999999995</v>
      </c>
      <c r="W77" s="275">
        <f>SUM(W78:W80)</f>
        <v>767.39</v>
      </c>
      <c r="X77" s="275">
        <f>AD77</f>
        <v>767.39</v>
      </c>
      <c r="Y77" s="275"/>
      <c r="AA77" s="275">
        <f t="shared" ref="AA77:AF77" si="65">SUM(AA78:AA80)</f>
        <v>767.39</v>
      </c>
      <c r="AB77" s="275">
        <f t="shared" si="65"/>
        <v>767.39</v>
      </c>
      <c r="AC77" s="275">
        <f t="shared" si="65"/>
        <v>767.39</v>
      </c>
      <c r="AD77" s="275">
        <f t="shared" si="65"/>
        <v>767.39</v>
      </c>
      <c r="AE77" s="275">
        <f t="shared" si="65"/>
        <v>767.39099211599989</v>
      </c>
      <c r="AF77" s="275">
        <f t="shared" si="65"/>
        <v>720.68064546599976</v>
      </c>
      <c r="AG77" s="275"/>
      <c r="AH77" s="275"/>
      <c r="AJ77" s="334"/>
      <c r="AK77" s="334"/>
      <c r="AL77" s="334"/>
      <c r="AM77" s="334"/>
      <c r="AN77" s="334"/>
      <c r="AO77" s="334"/>
      <c r="AP77" s="334"/>
      <c r="AQ77" s="334"/>
    </row>
    <row r="78" spans="2:43" ht="15" customHeight="1" outlineLevel="1" x14ac:dyDescent="0.25">
      <c r="B78" s="9" t="s">
        <v>69</v>
      </c>
      <c r="C78" s="9"/>
      <c r="D78" s="9"/>
      <c r="E78" s="9"/>
      <c r="F78" s="9"/>
      <c r="G78" s="9"/>
      <c r="H78" s="9"/>
      <c r="I78" s="9"/>
      <c r="J78" s="9"/>
      <c r="K78" s="9"/>
      <c r="L78" s="319">
        <v>239</v>
      </c>
      <c r="M78" s="319">
        <v>325.60000000000002</v>
      </c>
      <c r="N78" s="319">
        <v>389.6</v>
      </c>
      <c r="O78" s="319">
        <v>455.12</v>
      </c>
      <c r="P78" s="319">
        <v>533.04</v>
      </c>
      <c r="Q78" s="319">
        <v>0</v>
      </c>
      <c r="R78" s="319">
        <v>0</v>
      </c>
      <c r="S78" s="319">
        <v>0</v>
      </c>
      <c r="T78" s="319">
        <v>0</v>
      </c>
      <c r="U78" s="319">
        <v>0</v>
      </c>
      <c r="V78" s="319">
        <v>20</v>
      </c>
      <c r="W78" s="319">
        <v>19.8</v>
      </c>
      <c r="X78" s="319">
        <f>+AD78</f>
        <v>19.8</v>
      </c>
      <c r="Y78" s="319"/>
      <c r="AA78" s="319">
        <v>19.8</v>
      </c>
      <c r="AB78" s="319">
        <v>19.8</v>
      </c>
      <c r="AC78" s="319">
        <v>19.8</v>
      </c>
      <c r="AD78" s="319">
        <v>19.8</v>
      </c>
      <c r="AE78" s="325">
        <v>19.799999999999997</v>
      </c>
      <c r="AF78" s="325">
        <v>670.31405558999984</v>
      </c>
      <c r="AG78" s="325"/>
      <c r="AH78" s="325"/>
      <c r="AJ78" s="332"/>
      <c r="AK78" s="332"/>
      <c r="AL78" s="332"/>
      <c r="AM78" s="332"/>
      <c r="AN78" s="332"/>
      <c r="AO78" s="332"/>
      <c r="AP78" s="332"/>
      <c r="AQ78" s="332"/>
    </row>
    <row r="79" spans="2:43" ht="15" customHeight="1" outlineLevel="1" x14ac:dyDescent="0.25">
      <c r="B79" s="9" t="s">
        <v>68</v>
      </c>
      <c r="C79" s="9"/>
      <c r="D79" s="9"/>
      <c r="E79" s="9"/>
      <c r="F79" s="9"/>
      <c r="G79" s="9"/>
      <c r="H79" s="9"/>
      <c r="I79" s="9"/>
      <c r="J79" s="9"/>
      <c r="K79" s="9"/>
      <c r="L79" s="319">
        <v>0</v>
      </c>
      <c r="M79" s="319">
        <v>0</v>
      </c>
      <c r="N79" s="319">
        <v>0</v>
      </c>
      <c r="O79" s="319">
        <v>173.8</v>
      </c>
      <c r="P79" s="319">
        <v>173.8</v>
      </c>
      <c r="Q79" s="319">
        <v>176.51</v>
      </c>
      <c r="R79" s="319">
        <v>176.51</v>
      </c>
      <c r="S79" s="319">
        <v>151.76</v>
      </c>
      <c r="T79" s="319">
        <v>151.76</v>
      </c>
      <c r="U79" s="319">
        <v>151.76</v>
      </c>
      <c r="V79" s="319">
        <v>166.9</v>
      </c>
      <c r="W79" s="319">
        <v>155.69</v>
      </c>
      <c r="X79" s="319">
        <f>AD79</f>
        <v>155.69</v>
      </c>
      <c r="Y79" s="319"/>
      <c r="AA79" s="319">
        <v>155.69</v>
      </c>
      <c r="AB79" s="319">
        <v>155.69</v>
      </c>
      <c r="AC79" s="319">
        <v>155.69</v>
      </c>
      <c r="AD79" s="319">
        <v>155.69</v>
      </c>
      <c r="AE79" s="325" vm="278">
        <v>155.68849211599999</v>
      </c>
      <c r="AF79" s="325">
        <v>30.566589875999995</v>
      </c>
      <c r="AG79" s="325"/>
      <c r="AH79" s="325"/>
      <c r="AJ79" s="332"/>
      <c r="AK79" s="332"/>
      <c r="AL79" s="332"/>
      <c r="AM79" s="332"/>
      <c r="AN79" s="332"/>
      <c r="AO79" s="332"/>
      <c r="AP79" s="332"/>
      <c r="AQ79" s="332"/>
    </row>
    <row r="80" spans="2:43" ht="15" customHeight="1" outlineLevel="1" x14ac:dyDescent="0.25">
      <c r="B80" s="9" t="s">
        <v>71</v>
      </c>
      <c r="C80" s="9"/>
      <c r="D80" s="9"/>
      <c r="E80" s="9"/>
      <c r="F80" s="9"/>
      <c r="G80" s="9"/>
      <c r="H80" s="9"/>
      <c r="I80" s="9"/>
      <c r="J80" s="9"/>
      <c r="K80" s="9"/>
      <c r="L80" s="319">
        <v>0</v>
      </c>
      <c r="M80" s="319">
        <v>0</v>
      </c>
      <c r="N80" s="319">
        <v>0</v>
      </c>
      <c r="O80" s="319">
        <v>179.44</v>
      </c>
      <c r="P80" s="319">
        <v>179.44</v>
      </c>
      <c r="Q80" s="319">
        <v>179.44</v>
      </c>
      <c r="R80" s="319">
        <v>179.44</v>
      </c>
      <c r="S80" s="319">
        <v>179.44</v>
      </c>
      <c r="T80" s="319">
        <v>219.43</v>
      </c>
      <c r="U80" s="319">
        <v>259.27999999999997</v>
      </c>
      <c r="V80" s="319">
        <v>331.9</v>
      </c>
      <c r="W80" s="319">
        <v>591.9</v>
      </c>
      <c r="X80" s="319">
        <f>AD80</f>
        <v>591.9</v>
      </c>
      <c r="Y80" s="319"/>
      <c r="AA80" s="319">
        <v>591.9</v>
      </c>
      <c r="AB80" s="319">
        <v>591.9</v>
      </c>
      <c r="AC80" s="319">
        <v>591.9</v>
      </c>
      <c r="AD80" s="319">
        <v>591.9</v>
      </c>
      <c r="AE80" s="325">
        <v>591.90249999999992</v>
      </c>
      <c r="AF80" s="325" vm="189">
        <v>19.799999999999997</v>
      </c>
      <c r="AG80" s="325"/>
      <c r="AH80" s="325"/>
      <c r="AJ80" s="332"/>
      <c r="AK80" s="332"/>
      <c r="AL80" s="332"/>
      <c r="AM80" s="332"/>
      <c r="AN80" s="332"/>
      <c r="AO80" s="332"/>
      <c r="AP80" s="332"/>
      <c r="AQ80" s="332"/>
    </row>
    <row r="81" spans="2:43" ht="15" customHeight="1" outlineLevel="1" x14ac:dyDescent="0.25">
      <c r="B81" s="9"/>
      <c r="C81" s="9"/>
      <c r="D81" s="9"/>
      <c r="E81" s="9"/>
      <c r="F81" s="9"/>
      <c r="G81" s="9"/>
      <c r="H81" s="9"/>
      <c r="I81" s="9"/>
      <c r="J81" s="9"/>
      <c r="K81" s="9"/>
      <c r="L81" s="319"/>
      <c r="M81" s="319"/>
      <c r="N81" s="319"/>
      <c r="O81" s="319"/>
      <c r="P81" s="319"/>
      <c r="Q81" s="319"/>
      <c r="R81" s="319"/>
      <c r="S81" s="319"/>
      <c r="T81" s="319"/>
      <c r="U81" s="319"/>
      <c r="V81" s="319"/>
      <c r="W81" s="319"/>
      <c r="X81" s="319"/>
      <c r="Y81" s="319"/>
      <c r="AA81" s="319"/>
      <c r="AB81" s="319"/>
      <c r="AC81" s="319"/>
      <c r="AD81" s="319"/>
      <c r="AE81" s="325"/>
      <c r="AF81" s="325"/>
      <c r="AG81" s="325"/>
      <c r="AH81" s="325"/>
      <c r="AJ81" s="332"/>
      <c r="AK81" s="332"/>
      <c r="AL81" s="332"/>
      <c r="AM81" s="332"/>
      <c r="AN81" s="332"/>
      <c r="AO81" s="332"/>
      <c r="AP81" s="332"/>
      <c r="AQ81" s="332"/>
    </row>
    <row r="82" spans="2:43" ht="15" customHeight="1" outlineLevel="1" x14ac:dyDescent="0.25">
      <c r="B82" s="32" t="s">
        <v>274</v>
      </c>
      <c r="C82" s="9"/>
      <c r="D82" s="9"/>
      <c r="E82" s="9"/>
      <c r="F82" s="9"/>
      <c r="G82" s="9"/>
      <c r="H82" s="9"/>
      <c r="I82" s="9"/>
      <c r="J82" s="9"/>
      <c r="K82" s="9"/>
      <c r="L82" s="275">
        <f>SUM(L83:L85)</f>
        <v>0</v>
      </c>
      <c r="M82" s="275">
        <f t="shared" ref="M82:U82" si="66">SUM(M83:M85)</f>
        <v>0</v>
      </c>
      <c r="N82" s="275">
        <f t="shared" si="66"/>
        <v>0</v>
      </c>
      <c r="O82" s="275">
        <f t="shared" si="66"/>
        <v>0</v>
      </c>
      <c r="P82" s="275">
        <f t="shared" si="66"/>
        <v>0</v>
      </c>
      <c r="Q82" s="275">
        <f t="shared" si="66"/>
        <v>0</v>
      </c>
      <c r="R82" s="275">
        <f t="shared" si="66"/>
        <v>0</v>
      </c>
      <c r="S82" s="275">
        <f t="shared" si="66"/>
        <v>0</v>
      </c>
      <c r="T82" s="275">
        <f t="shared" si="66"/>
        <v>0</v>
      </c>
      <c r="U82" s="275">
        <f t="shared" si="66"/>
        <v>0</v>
      </c>
      <c r="V82" s="275">
        <f>SUM(V83:V85)</f>
        <v>10.75</v>
      </c>
      <c r="W82" s="275">
        <f>SUM(W83:W85)</f>
        <v>322.21000000000004</v>
      </c>
      <c r="X82" s="275">
        <f t="shared" ref="X82" si="67">SUM(X83:X85)</f>
        <v>322.21000000000004</v>
      </c>
      <c r="Y82" s="275"/>
      <c r="AA82" s="275">
        <f t="shared" ref="AA82:AF82" si="68">SUM(AA83:AA85)</f>
        <v>322.21000000000004</v>
      </c>
      <c r="AB82" s="275">
        <f t="shared" si="68"/>
        <v>322.21000000000004</v>
      </c>
      <c r="AC82" s="275">
        <f t="shared" si="68"/>
        <v>322.21000000000004</v>
      </c>
      <c r="AD82" s="275">
        <f t="shared" si="68"/>
        <v>322.21000000000004</v>
      </c>
      <c r="AE82" s="275">
        <f t="shared" si="68"/>
        <v>322.21563307600002</v>
      </c>
      <c r="AF82" s="275">
        <f t="shared" si="68"/>
        <v>1840.7178753299997</v>
      </c>
      <c r="AG82" s="275"/>
      <c r="AH82" s="275"/>
      <c r="AJ82" s="332"/>
      <c r="AK82" s="332"/>
      <c r="AL82" s="332"/>
      <c r="AM82" s="332"/>
      <c r="AN82" s="332"/>
      <c r="AO82" s="332"/>
      <c r="AP82" s="332"/>
      <c r="AQ82" s="332"/>
    </row>
    <row r="83" spans="2:43" ht="15" customHeight="1" outlineLevel="1" x14ac:dyDescent="0.25">
      <c r="B83" s="9" t="s">
        <v>69</v>
      </c>
      <c r="C83" s="9"/>
      <c r="D83" s="9"/>
      <c r="E83" s="9"/>
      <c r="F83" s="9"/>
      <c r="G83" s="9"/>
      <c r="H83" s="9"/>
      <c r="I83" s="9"/>
      <c r="J83" s="9"/>
      <c r="K83" s="9"/>
      <c r="L83" s="319">
        <v>0</v>
      </c>
      <c r="M83" s="319">
        <v>0</v>
      </c>
      <c r="N83" s="319">
        <v>0</v>
      </c>
      <c r="O83" s="319">
        <v>0</v>
      </c>
      <c r="P83" s="319">
        <v>0</v>
      </c>
      <c r="Q83" s="319">
        <v>0</v>
      </c>
      <c r="R83" s="319">
        <v>0</v>
      </c>
      <c r="S83" s="319">
        <v>0</v>
      </c>
      <c r="T83" s="319">
        <v>0</v>
      </c>
      <c r="U83" s="319">
        <v>0</v>
      </c>
      <c r="V83" s="319">
        <v>10.75</v>
      </c>
      <c r="W83" s="319">
        <v>10.75</v>
      </c>
      <c r="X83" s="319">
        <f>+AD83</f>
        <v>10.75</v>
      </c>
      <c r="Y83" s="319"/>
      <c r="AA83" s="319">
        <v>10.75</v>
      </c>
      <c r="AB83" s="319">
        <v>10.75</v>
      </c>
      <c r="AC83" s="319">
        <v>10.75</v>
      </c>
      <c r="AD83" s="319">
        <v>10.75</v>
      </c>
      <c r="AE83" s="325" vm="262">
        <v>10.753133075999999</v>
      </c>
      <c r="AF83" s="325">
        <v>1069.8153753299998</v>
      </c>
      <c r="AG83" s="325"/>
      <c r="AH83" s="325"/>
      <c r="AJ83" s="332"/>
      <c r="AK83" s="332"/>
      <c r="AL83" s="332"/>
      <c r="AM83" s="332"/>
      <c r="AN83" s="332"/>
      <c r="AO83" s="332"/>
      <c r="AP83" s="332"/>
      <c r="AQ83" s="332"/>
    </row>
    <row r="84" spans="2:43" ht="15" customHeight="1" outlineLevel="1" x14ac:dyDescent="0.25">
      <c r="B84" s="9" t="s">
        <v>76</v>
      </c>
      <c r="C84" s="9"/>
      <c r="D84" s="9"/>
      <c r="E84" s="9"/>
      <c r="F84" s="9"/>
      <c r="G84" s="9"/>
      <c r="H84" s="9"/>
      <c r="I84" s="9"/>
      <c r="J84" s="9"/>
      <c r="K84" s="30">
        <v>0</v>
      </c>
      <c r="L84" s="319">
        <v>0</v>
      </c>
      <c r="M84" s="319">
        <v>0</v>
      </c>
      <c r="N84" s="319">
        <v>0</v>
      </c>
      <c r="O84" s="319">
        <v>0</v>
      </c>
      <c r="P84" s="319">
        <v>0</v>
      </c>
      <c r="Q84" s="319">
        <v>0</v>
      </c>
      <c r="R84" s="319">
        <v>0</v>
      </c>
      <c r="S84" s="319">
        <v>0</v>
      </c>
      <c r="T84" s="319">
        <v>0</v>
      </c>
      <c r="U84" s="319">
        <v>0</v>
      </c>
      <c r="V84" s="319">
        <v>0</v>
      </c>
      <c r="W84" s="319">
        <v>42.61</v>
      </c>
      <c r="X84" s="319">
        <f>AD84</f>
        <v>42.61</v>
      </c>
      <c r="Y84" s="319"/>
      <c r="AA84" s="319">
        <v>42.61</v>
      </c>
      <c r="AB84" s="319">
        <v>42.61</v>
      </c>
      <c r="AC84" s="319">
        <v>42.61</v>
      </c>
      <c r="AD84" s="319">
        <v>42.61</v>
      </c>
      <c r="AE84" s="325" vm="268">
        <v>42.612499999999997</v>
      </c>
      <c r="AF84" s="325">
        <v>591.90249999999992</v>
      </c>
      <c r="AG84" s="325"/>
      <c r="AH84" s="325"/>
      <c r="AJ84" s="332"/>
      <c r="AK84" s="332"/>
      <c r="AL84" s="332"/>
      <c r="AM84" s="332"/>
      <c r="AN84" s="332"/>
      <c r="AO84" s="332"/>
      <c r="AP84" s="332"/>
      <c r="AQ84" s="332"/>
    </row>
    <row r="85" spans="2:43" ht="15" customHeight="1" outlineLevel="1" x14ac:dyDescent="0.25">
      <c r="B85" s="9" t="s">
        <v>273</v>
      </c>
      <c r="C85" s="9"/>
      <c r="D85" s="9"/>
      <c r="E85" s="9"/>
      <c r="F85" s="9"/>
      <c r="G85" s="9"/>
      <c r="H85" s="9"/>
      <c r="I85" s="9"/>
      <c r="J85" s="9"/>
      <c r="K85" s="9"/>
      <c r="L85" s="319">
        <v>0</v>
      </c>
      <c r="M85" s="319">
        <v>0</v>
      </c>
      <c r="N85" s="319">
        <v>0</v>
      </c>
      <c r="O85" s="319">
        <v>0</v>
      </c>
      <c r="P85" s="319">
        <v>0</v>
      </c>
      <c r="Q85" s="319">
        <v>0</v>
      </c>
      <c r="R85" s="319">
        <v>0</v>
      </c>
      <c r="S85" s="319">
        <v>0</v>
      </c>
      <c r="T85" s="319">
        <v>0</v>
      </c>
      <c r="U85" s="319">
        <v>0</v>
      </c>
      <c r="V85" s="319">
        <v>0</v>
      </c>
      <c r="W85" s="319">
        <v>268.85000000000002</v>
      </c>
      <c r="X85" s="319">
        <f>+AD85</f>
        <v>268.85000000000002</v>
      </c>
      <c r="Y85" s="319"/>
      <c r="AA85" s="319">
        <v>268.85000000000002</v>
      </c>
      <c r="AB85" s="319">
        <v>268.85000000000002</v>
      </c>
      <c r="AC85" s="319">
        <v>268.85000000000002</v>
      </c>
      <c r="AD85" s="319">
        <v>268.85000000000002</v>
      </c>
      <c r="AE85" s="325" vm="270">
        <v>268.85000000000002</v>
      </c>
      <c r="AF85" s="325" vm="180">
        <v>179</v>
      </c>
      <c r="AG85" s="325"/>
      <c r="AH85" s="325"/>
      <c r="AJ85" s="332"/>
      <c r="AK85" s="332"/>
      <c r="AL85" s="332"/>
      <c r="AM85" s="332"/>
      <c r="AN85" s="332"/>
      <c r="AO85" s="332"/>
      <c r="AP85" s="332"/>
      <c r="AQ85" s="332"/>
    </row>
    <row r="86" spans="2:43" ht="15" customHeight="1" outlineLevel="1" x14ac:dyDescent="0.25">
      <c r="B86" s="32"/>
      <c r="C86" s="32"/>
      <c r="D86" s="32"/>
      <c r="E86" s="32"/>
      <c r="F86" s="32"/>
      <c r="G86" s="32"/>
      <c r="H86" s="32"/>
      <c r="I86" s="32"/>
      <c r="J86" s="32"/>
      <c r="K86" s="32"/>
      <c r="L86" s="264"/>
      <c r="M86" s="264"/>
      <c r="N86" s="264"/>
      <c r="O86" s="264"/>
      <c r="P86" s="264"/>
      <c r="Q86" s="318"/>
      <c r="R86" s="318"/>
      <c r="S86" s="318"/>
      <c r="T86" s="318"/>
      <c r="U86" s="318"/>
      <c r="V86" s="318"/>
      <c r="W86" s="318"/>
      <c r="X86" s="318"/>
      <c r="Y86" s="318"/>
      <c r="AA86" s="318"/>
      <c r="AB86" s="318"/>
      <c r="AC86" s="318"/>
      <c r="AD86" s="318"/>
      <c r="AE86" s="361"/>
      <c r="AF86" s="361"/>
      <c r="AG86" s="361"/>
      <c r="AH86" s="361"/>
      <c r="AJ86" s="330"/>
      <c r="AK86" s="330"/>
      <c r="AL86" s="330"/>
      <c r="AM86" s="330"/>
      <c r="AN86" s="330"/>
      <c r="AO86" s="330"/>
      <c r="AP86" s="330"/>
      <c r="AQ86" s="330"/>
    </row>
    <row r="87" spans="2:43" ht="15" customHeight="1" outlineLevel="1" x14ac:dyDescent="0.25">
      <c r="B87" s="32" t="s">
        <v>65</v>
      </c>
      <c r="C87" s="32"/>
      <c r="D87" s="32"/>
      <c r="E87" s="32"/>
      <c r="F87" s="32"/>
      <c r="G87" s="32"/>
      <c r="H87" s="32"/>
      <c r="I87" s="32"/>
      <c r="J87" s="32"/>
      <c r="K87" s="32"/>
      <c r="L87" s="335">
        <f>L88</f>
        <v>0</v>
      </c>
      <c r="M87" s="335">
        <f t="shared" ref="M87:T87" si="69">M88</f>
        <v>0</v>
      </c>
      <c r="N87" s="335">
        <f t="shared" si="69"/>
        <v>0</v>
      </c>
      <c r="O87" s="335">
        <f t="shared" si="69"/>
        <v>0</v>
      </c>
      <c r="P87" s="335">
        <f t="shared" si="69"/>
        <v>0</v>
      </c>
      <c r="Q87" s="335">
        <f t="shared" si="69"/>
        <v>0</v>
      </c>
      <c r="R87" s="335">
        <f t="shared" si="69"/>
        <v>0</v>
      </c>
      <c r="S87" s="335">
        <f t="shared" si="69"/>
        <v>0</v>
      </c>
      <c r="T87" s="335">
        <f t="shared" si="69"/>
        <v>0</v>
      </c>
      <c r="U87" s="256">
        <f>SUM(U88:U89)</f>
        <v>139</v>
      </c>
      <c r="V87" s="256">
        <f>SUM(V88:V89)</f>
        <v>139</v>
      </c>
      <c r="W87" s="256">
        <f>SUM(W88:W89)</f>
        <v>179</v>
      </c>
      <c r="X87" s="256">
        <f>SUM(X88:X89)</f>
        <v>193.96</v>
      </c>
      <c r="Y87" s="256"/>
      <c r="AA87" s="256">
        <f t="shared" ref="AA87:AF87" si="70">SUM(AA88:AA89)</f>
        <v>193.89</v>
      </c>
      <c r="AB87" s="256">
        <f t="shared" si="70"/>
        <v>193.08</v>
      </c>
      <c r="AC87" s="256">
        <f t="shared" si="70"/>
        <v>193.96</v>
      </c>
      <c r="AD87" s="256">
        <f t="shared" si="70"/>
        <v>193.96</v>
      </c>
      <c r="AE87" s="256">
        <f t="shared" si="70"/>
        <v>193.9635333297</v>
      </c>
      <c r="AF87" s="256">
        <f t="shared" si="70"/>
        <v>162.74451211600001</v>
      </c>
      <c r="AG87" s="256"/>
      <c r="AH87" s="256"/>
      <c r="AJ87" s="336"/>
      <c r="AK87" s="336"/>
      <c r="AL87" s="336"/>
      <c r="AM87" s="336"/>
      <c r="AN87" s="336"/>
      <c r="AO87" s="336"/>
      <c r="AP87" s="336"/>
      <c r="AQ87" s="336"/>
    </row>
    <row r="88" spans="2:43" ht="15" customHeight="1" outlineLevel="1" x14ac:dyDescent="0.25">
      <c r="B88" s="215" t="s">
        <v>71</v>
      </c>
      <c r="C88" s="215"/>
      <c r="D88" s="215"/>
      <c r="E88" s="215"/>
      <c r="F88" s="215"/>
      <c r="G88" s="215"/>
      <c r="H88" s="215"/>
      <c r="I88" s="215"/>
      <c r="J88" s="215"/>
      <c r="K88" s="215"/>
      <c r="L88" s="337">
        <v>0</v>
      </c>
      <c r="M88" s="337">
        <v>0</v>
      </c>
      <c r="N88" s="337">
        <v>0</v>
      </c>
      <c r="O88" s="337">
        <v>0</v>
      </c>
      <c r="P88" s="337">
        <v>0</v>
      </c>
      <c r="Q88" s="337">
        <v>0</v>
      </c>
      <c r="R88" s="337">
        <v>0</v>
      </c>
      <c r="S88" s="337">
        <v>0</v>
      </c>
      <c r="T88" s="337">
        <v>0</v>
      </c>
      <c r="U88" s="337">
        <v>139</v>
      </c>
      <c r="V88" s="235">
        <v>139</v>
      </c>
      <c r="W88" s="235">
        <v>179</v>
      </c>
      <c r="X88" s="337">
        <f>AD88</f>
        <v>179</v>
      </c>
      <c r="Y88" s="337"/>
      <c r="AA88" s="235">
        <v>179</v>
      </c>
      <c r="AB88" s="249">
        <v>179</v>
      </c>
      <c r="AC88" s="249">
        <v>179</v>
      </c>
      <c r="AD88" s="249">
        <v>179</v>
      </c>
      <c r="AE88" s="249" vm="275">
        <v>179</v>
      </c>
      <c r="AF88" s="249" vm="179">
        <v>120.132012116</v>
      </c>
      <c r="AG88" s="249"/>
      <c r="AH88" s="249"/>
      <c r="AJ88" s="338"/>
      <c r="AK88" s="338"/>
      <c r="AL88" s="338"/>
      <c r="AM88" s="338"/>
      <c r="AN88" s="338"/>
      <c r="AO88" s="338"/>
      <c r="AP88" s="338"/>
      <c r="AQ88" s="338"/>
    </row>
    <row r="89" spans="2:43" ht="15" customHeight="1" outlineLevel="1" x14ac:dyDescent="0.25">
      <c r="B89" s="215" t="s">
        <v>296</v>
      </c>
      <c r="C89" s="215"/>
      <c r="D89" s="215"/>
      <c r="E89" s="215"/>
      <c r="F89" s="215"/>
      <c r="G89" s="215"/>
      <c r="H89" s="215"/>
      <c r="I89" s="215"/>
      <c r="J89" s="215"/>
      <c r="K89" s="215"/>
      <c r="L89" s="337">
        <v>0</v>
      </c>
      <c r="M89" s="337">
        <v>0</v>
      </c>
      <c r="N89" s="337">
        <v>0</v>
      </c>
      <c r="O89" s="337">
        <v>0</v>
      </c>
      <c r="P89" s="337">
        <v>0</v>
      </c>
      <c r="Q89" s="337">
        <v>0</v>
      </c>
      <c r="R89" s="337">
        <v>0</v>
      </c>
      <c r="S89" s="337">
        <v>0</v>
      </c>
      <c r="T89" s="337">
        <v>0</v>
      </c>
      <c r="U89" s="337">
        <v>0</v>
      </c>
      <c r="V89" s="337">
        <v>0</v>
      </c>
      <c r="W89" s="337">
        <v>0</v>
      </c>
      <c r="X89" s="337">
        <f>+AD89</f>
        <v>14.96</v>
      </c>
      <c r="Y89" s="337"/>
      <c r="AA89" s="249">
        <v>14.89</v>
      </c>
      <c r="AB89" s="249">
        <v>14.08</v>
      </c>
      <c r="AC89" s="249">
        <v>14.96</v>
      </c>
      <c r="AD89" s="249">
        <v>14.96</v>
      </c>
      <c r="AE89" s="249">
        <v>14.963533329699999</v>
      </c>
      <c r="AF89" s="249" vm="181">
        <v>42.612499999999997</v>
      </c>
      <c r="AG89" s="249"/>
      <c r="AH89" s="249"/>
      <c r="AJ89" s="338"/>
      <c r="AK89" s="338"/>
      <c r="AL89" s="338"/>
      <c r="AM89" s="338"/>
      <c r="AN89" s="338"/>
      <c r="AO89" s="338"/>
      <c r="AP89" s="338"/>
      <c r="AQ89" s="338"/>
    </row>
    <row r="90" spans="2:43" ht="15" customHeight="1" outlineLevel="1" x14ac:dyDescent="0.25">
      <c r="B90" s="215"/>
      <c r="C90" s="215"/>
      <c r="D90" s="215"/>
      <c r="E90" s="215"/>
      <c r="F90" s="215"/>
      <c r="G90" s="215"/>
      <c r="H90" s="215"/>
      <c r="I90" s="215"/>
      <c r="J90" s="215"/>
      <c r="K90" s="215"/>
      <c r="L90" s="337"/>
      <c r="M90" s="337"/>
      <c r="N90" s="337"/>
      <c r="O90" s="337"/>
      <c r="P90" s="337"/>
      <c r="Q90" s="337"/>
      <c r="R90" s="337"/>
      <c r="S90" s="337"/>
      <c r="T90" s="337"/>
      <c r="U90" s="337"/>
      <c r="W90" s="337"/>
      <c r="X90" s="337"/>
      <c r="Y90" s="337"/>
      <c r="AJ90" s="338"/>
      <c r="AK90" s="338"/>
      <c r="AL90" s="338"/>
      <c r="AM90" s="338"/>
      <c r="AN90" s="338"/>
      <c r="AO90" s="338"/>
      <c r="AP90" s="338"/>
      <c r="AQ90" s="338"/>
    </row>
    <row r="91" spans="2:43" ht="15" customHeight="1" outlineLevel="1" x14ac:dyDescent="0.25">
      <c r="B91" s="155"/>
      <c r="C91" s="155"/>
      <c r="D91" s="155"/>
      <c r="E91" s="155"/>
      <c r="F91" s="155"/>
      <c r="G91" s="155"/>
      <c r="H91" s="155"/>
      <c r="I91" s="155"/>
      <c r="J91" s="155"/>
      <c r="K91" s="155"/>
      <c r="L91" s="339"/>
      <c r="M91" s="339"/>
      <c r="N91" s="339"/>
      <c r="O91" s="339"/>
      <c r="P91" s="339"/>
      <c r="Q91" s="339"/>
      <c r="R91" s="339"/>
      <c r="S91" s="339"/>
      <c r="T91" s="339"/>
      <c r="U91" s="339"/>
      <c r="V91" s="339"/>
      <c r="W91" s="500"/>
      <c r="X91" s="340"/>
      <c r="Y91" s="340"/>
      <c r="Z91" s="339"/>
      <c r="AA91" s="339"/>
      <c r="AB91" s="339"/>
      <c r="AC91" s="339"/>
      <c r="AD91" s="339"/>
      <c r="AE91" s="339"/>
      <c r="AF91" s="339"/>
      <c r="AG91" s="339"/>
      <c r="AH91" s="339"/>
      <c r="AI91" s="339"/>
      <c r="AJ91" s="341"/>
      <c r="AK91" s="341"/>
      <c r="AL91" s="341"/>
      <c r="AM91" s="341"/>
      <c r="AN91" s="341"/>
      <c r="AO91" s="341"/>
      <c r="AP91" s="341"/>
      <c r="AQ91" s="341"/>
    </row>
    <row r="92" spans="2:43" ht="15" customHeight="1" outlineLevel="1" x14ac:dyDescent="0.25">
      <c r="B92" s="32"/>
      <c r="C92" s="32"/>
      <c r="D92" s="32"/>
      <c r="E92" s="32"/>
      <c r="F92" s="32"/>
      <c r="G92" s="32"/>
      <c r="H92" s="32"/>
      <c r="I92" s="32"/>
      <c r="J92" s="32"/>
      <c r="K92" s="32"/>
      <c r="L92" s="264"/>
      <c r="M92" s="264"/>
      <c r="N92" s="264"/>
      <c r="O92" s="264"/>
      <c r="P92" s="264"/>
      <c r="Q92" s="318"/>
      <c r="R92" s="318"/>
      <c r="S92" s="318"/>
      <c r="T92" s="318"/>
      <c r="U92" s="318"/>
      <c r="V92" s="318"/>
      <c r="W92" s="318"/>
      <c r="X92" s="318"/>
      <c r="Y92" s="318"/>
      <c r="AA92" s="318"/>
      <c r="AB92" s="318"/>
      <c r="AC92" s="318"/>
      <c r="AD92" s="318"/>
      <c r="AE92" s="318"/>
      <c r="AF92" s="318"/>
      <c r="AG92" s="318"/>
      <c r="AH92" s="318"/>
      <c r="AJ92" s="330"/>
      <c r="AK92" s="330"/>
      <c r="AL92" s="330"/>
      <c r="AM92" s="330"/>
      <c r="AN92" s="330"/>
      <c r="AO92" s="330"/>
      <c r="AP92" s="330"/>
      <c r="AQ92" s="330"/>
    </row>
    <row r="93" spans="2:43" ht="15" customHeight="1" x14ac:dyDescent="0.25">
      <c r="B93" s="39" t="s">
        <v>264</v>
      </c>
      <c r="C93" s="39"/>
      <c r="D93" s="39"/>
      <c r="E93" s="39"/>
      <c r="F93" s="39"/>
      <c r="G93" s="39"/>
      <c r="H93" s="39"/>
      <c r="I93" s="39"/>
      <c r="J93" s="39"/>
      <c r="K93" s="39"/>
      <c r="L93" s="342">
        <v>0.28999999999999998</v>
      </c>
      <c r="M93" s="342">
        <v>0.28999999999999998</v>
      </c>
      <c r="N93" s="342">
        <v>0.28999999999999998</v>
      </c>
      <c r="O93" s="342">
        <v>0.3</v>
      </c>
      <c r="P93" s="342">
        <v>0.3</v>
      </c>
      <c r="Q93" s="342">
        <v>0.28999999999999998</v>
      </c>
      <c r="R93" s="342">
        <v>0.3</v>
      </c>
      <c r="S93" s="342">
        <v>0.31</v>
      </c>
      <c r="T93" s="342">
        <v>0.3</v>
      </c>
      <c r="U93" s="342">
        <v>0.32</v>
      </c>
      <c r="V93" s="342">
        <v>0.3</v>
      </c>
      <c r="W93" s="342">
        <v>0.28999999999999998</v>
      </c>
      <c r="X93" s="342">
        <f t="shared" ref="X93:X103" si="71">AD93</f>
        <v>0.3</v>
      </c>
      <c r="Y93" s="342"/>
      <c r="AA93" s="342">
        <v>0.35</v>
      </c>
      <c r="AB93" s="342">
        <v>0.33</v>
      </c>
      <c r="AC93" s="342">
        <v>0.3</v>
      </c>
      <c r="AD93" s="342">
        <v>0.3</v>
      </c>
      <c r="AE93" s="342" vm="111">
        <v>0.33626263206627777</v>
      </c>
      <c r="AF93" s="342">
        <v>587.79629020707</v>
      </c>
      <c r="AJ93" s="343"/>
      <c r="AK93" s="343"/>
      <c r="AL93" s="343"/>
      <c r="AM93" s="343"/>
      <c r="AN93" s="343"/>
      <c r="AO93" s="343"/>
      <c r="AP93" s="343"/>
      <c r="AQ93" s="343"/>
    </row>
    <row r="94" spans="2:43" ht="15" customHeight="1" x14ac:dyDescent="0.25">
      <c r="B94" s="143" t="s">
        <v>59</v>
      </c>
      <c r="C94" s="143"/>
      <c r="D94" s="143"/>
      <c r="E94" s="143"/>
      <c r="F94" s="143"/>
      <c r="G94" s="143"/>
      <c r="H94" s="143"/>
      <c r="I94" s="143"/>
      <c r="J94" s="143"/>
      <c r="K94" s="143"/>
      <c r="L94" s="342">
        <v>0.27</v>
      </c>
      <c r="M94" s="342">
        <v>0.25</v>
      </c>
      <c r="N94" s="342">
        <v>0.26</v>
      </c>
      <c r="O94" s="342">
        <v>0.28000000000000003</v>
      </c>
      <c r="P94" s="342">
        <v>0.27</v>
      </c>
      <c r="Q94" s="342">
        <v>0.26</v>
      </c>
      <c r="R94" s="342">
        <v>0.26</v>
      </c>
      <c r="S94" s="342">
        <v>0.27</v>
      </c>
      <c r="T94" s="342">
        <v>0.26</v>
      </c>
      <c r="U94" s="342">
        <v>0.28000000000000003</v>
      </c>
      <c r="V94" s="342">
        <v>0.26</v>
      </c>
      <c r="W94" s="342">
        <v>0.26</v>
      </c>
      <c r="X94" s="342">
        <f t="shared" si="71"/>
        <v>0.26</v>
      </c>
      <c r="Y94" s="342"/>
      <c r="AA94" s="342">
        <v>0.32</v>
      </c>
      <c r="AB94" s="342">
        <v>0.28000000000000003</v>
      </c>
      <c r="AC94" s="342">
        <v>0.25</v>
      </c>
      <c r="AD94" s="342">
        <v>0.26</v>
      </c>
      <c r="AE94" s="342" vm="119">
        <v>0.3215729723831095</v>
      </c>
      <c r="AF94" s="342" vm="194">
        <v>0.26804359303109049</v>
      </c>
      <c r="AJ94"/>
      <c r="AK94"/>
      <c r="AL94"/>
      <c r="AM94"/>
      <c r="AN94"/>
      <c r="AO94"/>
      <c r="AP94"/>
      <c r="AQ94"/>
    </row>
    <row r="95" spans="2:43" ht="15" customHeight="1" x14ac:dyDescent="0.25">
      <c r="B95" s="38" t="s">
        <v>68</v>
      </c>
      <c r="C95" s="38"/>
      <c r="D95" s="38"/>
      <c r="E95" s="38"/>
      <c r="F95" s="38"/>
      <c r="G95" s="38"/>
      <c r="H95" s="38"/>
      <c r="I95" s="38"/>
      <c r="J95" s="38"/>
      <c r="K95" s="38"/>
      <c r="L95" s="322">
        <v>0.27</v>
      </c>
      <c r="M95" s="322">
        <v>0.25</v>
      </c>
      <c r="N95" s="322">
        <v>0.27</v>
      </c>
      <c r="O95" s="322">
        <v>0.28999999999999998</v>
      </c>
      <c r="P95" s="322">
        <v>0.28000000000000003</v>
      </c>
      <c r="Q95" s="322">
        <v>0.26</v>
      </c>
      <c r="R95" s="322">
        <v>0.26</v>
      </c>
      <c r="S95" s="322">
        <v>0.27</v>
      </c>
      <c r="T95" s="322">
        <v>0.26</v>
      </c>
      <c r="U95" s="322">
        <v>0.28000000000000003</v>
      </c>
      <c r="V95" s="322">
        <v>0.25</v>
      </c>
      <c r="W95" s="322">
        <v>0.26</v>
      </c>
      <c r="X95" s="322">
        <f t="shared" si="71"/>
        <v>0.26</v>
      </c>
      <c r="Y95" s="322"/>
      <c r="AA95" s="322">
        <v>0.3</v>
      </c>
      <c r="AB95" s="322">
        <v>0.26</v>
      </c>
      <c r="AC95" s="322">
        <v>0.25</v>
      </c>
      <c r="AD95" s="322">
        <v>0.26</v>
      </c>
      <c r="AE95" s="322" vm="271">
        <v>0.30649670284200198</v>
      </c>
      <c r="AF95" s="322" vm="175">
        <v>0.2571023614259581</v>
      </c>
      <c r="AJ95"/>
      <c r="AK95"/>
      <c r="AL95"/>
      <c r="AM95"/>
      <c r="AN95"/>
      <c r="AO95"/>
      <c r="AP95"/>
      <c r="AQ95"/>
    </row>
    <row r="96" spans="2:43" ht="15" customHeight="1" x14ac:dyDescent="0.25">
      <c r="B96" s="38" t="s">
        <v>69</v>
      </c>
      <c r="C96" s="38"/>
      <c r="D96" s="38"/>
      <c r="E96" s="38"/>
      <c r="F96" s="38"/>
      <c r="G96" s="38"/>
      <c r="H96" s="38"/>
      <c r="I96" s="38"/>
      <c r="J96" s="38"/>
      <c r="K96" s="38"/>
      <c r="L96" s="322">
        <v>0.28999999999999998</v>
      </c>
      <c r="M96" s="322">
        <v>0.27</v>
      </c>
      <c r="N96" s="322">
        <v>0.27</v>
      </c>
      <c r="O96" s="322">
        <v>0.28999999999999998</v>
      </c>
      <c r="P96" s="322">
        <v>0.3</v>
      </c>
      <c r="Q96" s="322">
        <v>0.27</v>
      </c>
      <c r="R96" s="322">
        <v>0.28000000000000003</v>
      </c>
      <c r="S96" s="322">
        <v>0.27</v>
      </c>
      <c r="T96" s="322">
        <v>0.27</v>
      </c>
      <c r="U96" s="322">
        <v>0.28999999999999998</v>
      </c>
      <c r="V96" s="322">
        <v>0.26</v>
      </c>
      <c r="W96" s="322">
        <v>0.28000000000000003</v>
      </c>
      <c r="X96" s="322">
        <f t="shared" si="71"/>
        <v>0.27</v>
      </c>
      <c r="Y96" s="322"/>
      <c r="AA96" s="322">
        <v>0.31</v>
      </c>
      <c r="AB96" s="322">
        <v>0.28000000000000003</v>
      </c>
      <c r="AC96" s="322">
        <v>0.26</v>
      </c>
      <c r="AD96" s="322">
        <v>0.27</v>
      </c>
      <c r="AE96" s="322" vm="258">
        <v>0.2978303253647791</v>
      </c>
      <c r="AF96" s="322" vm="187">
        <v>0.26523761691727088</v>
      </c>
      <c r="AJ96"/>
      <c r="AK96"/>
      <c r="AL96"/>
      <c r="AM96"/>
      <c r="AN96"/>
      <c r="AO96"/>
      <c r="AP96"/>
      <c r="AQ96"/>
    </row>
    <row r="97" spans="2:43" ht="15" customHeight="1" x14ac:dyDescent="0.25">
      <c r="B97" s="38" t="s">
        <v>70</v>
      </c>
      <c r="C97" s="38"/>
      <c r="D97" s="38"/>
      <c r="E97" s="38"/>
      <c r="F97" s="38"/>
      <c r="G97" s="38"/>
      <c r="H97" s="38"/>
      <c r="I97" s="38"/>
      <c r="J97" s="38"/>
      <c r="K97" s="38"/>
      <c r="L97" s="322">
        <v>0.24</v>
      </c>
      <c r="M97" s="322">
        <v>0.23</v>
      </c>
      <c r="N97" s="322">
        <v>0.24</v>
      </c>
      <c r="O97" s="322">
        <v>0.24</v>
      </c>
      <c r="P97" s="322">
        <v>0.24</v>
      </c>
      <c r="Q97" s="322">
        <v>0.27</v>
      </c>
      <c r="R97" s="322">
        <v>0.25</v>
      </c>
      <c r="S97" s="322">
        <v>0.27</v>
      </c>
      <c r="T97" s="322">
        <v>0.24</v>
      </c>
      <c r="U97" s="322">
        <v>0.26</v>
      </c>
      <c r="V97" s="322">
        <v>0.27</v>
      </c>
      <c r="W97" s="322">
        <v>0.26</v>
      </c>
      <c r="X97" s="322">
        <f t="shared" si="71"/>
        <v>0.26</v>
      </c>
      <c r="Y97" s="322"/>
      <c r="AA97" s="322">
        <v>0.37</v>
      </c>
      <c r="AB97" s="322">
        <v>0.3</v>
      </c>
      <c r="AC97" s="322">
        <v>0.26</v>
      </c>
      <c r="AD97" s="322">
        <v>0.26</v>
      </c>
      <c r="AE97" s="322" vm="121">
        <v>0.35820821394623487</v>
      </c>
      <c r="AF97" s="322" vm="162">
        <v>0.28394332476575135</v>
      </c>
      <c r="AJ97"/>
      <c r="AK97"/>
      <c r="AL97"/>
      <c r="AM97"/>
      <c r="AN97"/>
      <c r="AO97"/>
      <c r="AP97"/>
      <c r="AQ97"/>
    </row>
    <row r="98" spans="2:43" ht="15" customHeight="1" x14ac:dyDescent="0.25">
      <c r="B98" s="144" t="s">
        <v>6</v>
      </c>
      <c r="C98" s="144"/>
      <c r="D98" s="144"/>
      <c r="E98" s="144"/>
      <c r="F98" s="144"/>
      <c r="G98" s="144"/>
      <c r="H98" s="144"/>
      <c r="I98" s="144"/>
      <c r="J98" s="144"/>
      <c r="K98" s="144"/>
      <c r="L98" s="342">
        <v>0.32</v>
      </c>
      <c r="M98" s="342">
        <v>0.33</v>
      </c>
      <c r="N98" s="342">
        <v>0.33</v>
      </c>
      <c r="O98" s="342">
        <v>0.32</v>
      </c>
      <c r="P98" s="342">
        <v>0.33</v>
      </c>
      <c r="Q98" s="342">
        <v>0.32</v>
      </c>
      <c r="R98" s="342">
        <v>0.33</v>
      </c>
      <c r="S98" s="342">
        <v>0.35</v>
      </c>
      <c r="T98" s="342">
        <v>0.34</v>
      </c>
      <c r="U98" s="342">
        <v>0.34</v>
      </c>
      <c r="V98" s="342">
        <v>0.33</v>
      </c>
      <c r="W98" s="342">
        <v>0.31</v>
      </c>
      <c r="X98" s="342">
        <f t="shared" si="71"/>
        <v>0.33</v>
      </c>
      <c r="Y98" s="342"/>
      <c r="AA98" s="342">
        <v>0.38</v>
      </c>
      <c r="AB98" s="342">
        <v>0.38</v>
      </c>
      <c r="AC98" s="342">
        <v>0.33</v>
      </c>
      <c r="AD98" s="342">
        <v>0.33</v>
      </c>
      <c r="AE98" s="342" vm="110">
        <v>0.37091317349403086</v>
      </c>
      <c r="AF98" s="342" vm="188">
        <v>0.3296663666568132</v>
      </c>
      <c r="AJ98"/>
      <c r="AK98"/>
      <c r="AL98"/>
      <c r="AM98"/>
      <c r="AN98"/>
      <c r="AO98"/>
      <c r="AP98"/>
      <c r="AQ98"/>
    </row>
    <row r="99" spans="2:43" ht="15" customHeight="1" x14ac:dyDescent="0.25">
      <c r="B99" s="38" t="s">
        <v>71</v>
      </c>
      <c r="C99" s="38"/>
      <c r="D99" s="38"/>
      <c r="E99" s="38"/>
      <c r="F99" s="38"/>
      <c r="G99" s="38"/>
      <c r="H99" s="38"/>
      <c r="I99" s="38"/>
      <c r="J99" s="38"/>
      <c r="K99" s="38"/>
      <c r="L99" s="322">
        <v>0.32</v>
      </c>
      <c r="M99" s="322">
        <v>0.33</v>
      </c>
      <c r="N99" s="322">
        <v>0.33</v>
      </c>
      <c r="O99" s="322">
        <v>0.32</v>
      </c>
      <c r="P99" s="322">
        <v>0.33</v>
      </c>
      <c r="Q99" s="322">
        <v>0.32</v>
      </c>
      <c r="R99" s="322">
        <v>0.33</v>
      </c>
      <c r="S99" s="322">
        <v>0.35</v>
      </c>
      <c r="T99" s="322">
        <v>0.34</v>
      </c>
      <c r="U99" s="322">
        <v>0.34</v>
      </c>
      <c r="V99" s="322">
        <v>0.33</v>
      </c>
      <c r="W99" s="322">
        <v>0.31</v>
      </c>
      <c r="X99" s="322">
        <f t="shared" si="71"/>
        <v>0.33</v>
      </c>
      <c r="Y99" s="322"/>
      <c r="AA99" s="322">
        <v>0.38</v>
      </c>
      <c r="AB99" s="322">
        <v>0.37</v>
      </c>
      <c r="AC99" s="322">
        <v>0.32</v>
      </c>
      <c r="AD99" s="322">
        <v>0.33</v>
      </c>
      <c r="AE99" s="322" vm="273">
        <v>0.37363530754947349</v>
      </c>
      <c r="AF99" s="322" vm="167">
        <v>0.32737707762797236</v>
      </c>
      <c r="AJ99"/>
      <c r="AK99"/>
      <c r="AL99"/>
      <c r="AM99"/>
      <c r="AN99"/>
      <c r="AO99"/>
      <c r="AP99"/>
      <c r="AQ99"/>
    </row>
    <row r="100" spans="2:43" ht="15" customHeight="1" x14ac:dyDescent="0.25">
      <c r="B100" s="38" t="s">
        <v>72</v>
      </c>
      <c r="C100" s="38"/>
      <c r="D100" s="38"/>
      <c r="E100" s="38"/>
      <c r="F100" s="38"/>
      <c r="G100" s="38"/>
      <c r="H100" s="38"/>
      <c r="I100" s="38"/>
      <c r="J100" s="38"/>
      <c r="K100" s="38"/>
      <c r="L100" s="322" t="s">
        <v>23</v>
      </c>
      <c r="M100" s="322" t="s">
        <v>23</v>
      </c>
      <c r="N100" s="322" t="s">
        <v>23</v>
      </c>
      <c r="O100" s="322">
        <v>0</v>
      </c>
      <c r="P100" s="322">
        <v>0.27</v>
      </c>
      <c r="Q100" s="322">
        <v>0.27</v>
      </c>
      <c r="R100" s="322">
        <v>0.28000000000000003</v>
      </c>
      <c r="S100" s="322">
        <v>0.28000000000000003</v>
      </c>
      <c r="T100" s="322">
        <v>0.27</v>
      </c>
      <c r="U100" s="322">
        <v>0.27</v>
      </c>
      <c r="V100" s="322">
        <v>0.3</v>
      </c>
      <c r="W100" s="322">
        <v>0.28000000000000003</v>
      </c>
      <c r="X100" s="322">
        <f t="shared" si="71"/>
        <v>0.32</v>
      </c>
      <c r="Y100" s="322"/>
      <c r="AA100" s="322">
        <v>0.37</v>
      </c>
      <c r="AB100" s="322">
        <v>0.34</v>
      </c>
      <c r="AC100" s="322">
        <v>0.3</v>
      </c>
      <c r="AD100" s="322">
        <v>0.32</v>
      </c>
      <c r="AE100" s="322" vm="123">
        <v>0.28116991489987214</v>
      </c>
      <c r="AF100" s="322" vm="185">
        <v>0.2727304486764629</v>
      </c>
      <c r="AJ100"/>
      <c r="AK100"/>
      <c r="AL100"/>
      <c r="AM100"/>
      <c r="AN100"/>
      <c r="AO100"/>
      <c r="AP100"/>
      <c r="AQ100"/>
    </row>
    <row r="101" spans="2:43" ht="15" customHeight="1" x14ac:dyDescent="0.25">
      <c r="B101" s="38" t="s">
        <v>73</v>
      </c>
      <c r="C101" s="38"/>
      <c r="D101" s="38"/>
      <c r="E101" s="38"/>
      <c r="F101" s="38"/>
      <c r="G101" s="38"/>
      <c r="H101" s="38"/>
      <c r="I101" s="38"/>
      <c r="J101" s="38"/>
      <c r="K101" s="38"/>
      <c r="L101" s="322" t="s">
        <v>23</v>
      </c>
      <c r="M101" s="322" t="s">
        <v>23</v>
      </c>
      <c r="N101" s="322" t="s">
        <v>23</v>
      </c>
      <c r="O101" s="322" t="s">
        <v>23</v>
      </c>
      <c r="P101" s="322" t="s">
        <v>23</v>
      </c>
      <c r="Q101" s="322" t="s">
        <v>23</v>
      </c>
      <c r="R101" s="322" t="s">
        <v>23</v>
      </c>
      <c r="S101" s="322">
        <v>0.39</v>
      </c>
      <c r="T101" s="322">
        <v>0.4</v>
      </c>
      <c r="U101" s="322">
        <v>0.42</v>
      </c>
      <c r="V101" s="322">
        <v>0.41</v>
      </c>
      <c r="W101" s="322">
        <v>0.41</v>
      </c>
      <c r="X101" s="322">
        <f t="shared" si="71"/>
        <v>0.45</v>
      </c>
      <c r="Y101" s="322"/>
      <c r="AA101" s="322">
        <v>0.46</v>
      </c>
      <c r="AB101" s="322">
        <v>0.47</v>
      </c>
      <c r="AC101" s="322">
        <v>0.46</v>
      </c>
      <c r="AD101" s="322">
        <v>0.45</v>
      </c>
      <c r="AE101" s="322" vm="269">
        <v>0.36028733149075226</v>
      </c>
      <c r="AF101" s="322" vm="190">
        <v>0.38160988704227433</v>
      </c>
      <c r="AJ101"/>
      <c r="AK101"/>
      <c r="AL101"/>
      <c r="AM101"/>
      <c r="AN101"/>
      <c r="AO101"/>
      <c r="AP101"/>
      <c r="AQ101"/>
    </row>
    <row r="102" spans="2:43" ht="15" customHeight="1" x14ac:dyDescent="0.25">
      <c r="B102" s="144" t="s">
        <v>291</v>
      </c>
      <c r="C102" s="144"/>
      <c r="D102" s="144"/>
      <c r="E102" s="144"/>
      <c r="F102" s="144"/>
      <c r="G102" s="144"/>
      <c r="H102" s="144"/>
      <c r="I102" s="144"/>
      <c r="J102" s="144"/>
      <c r="K102" s="144"/>
      <c r="L102" s="342">
        <v>0.26</v>
      </c>
      <c r="M102" s="342">
        <v>0.35</v>
      </c>
      <c r="N102" s="342">
        <v>0.31</v>
      </c>
      <c r="O102" s="342">
        <v>0.31</v>
      </c>
      <c r="P102" s="342">
        <v>0.32</v>
      </c>
      <c r="Q102" s="342">
        <v>0.3</v>
      </c>
      <c r="R102" s="342">
        <v>0.35</v>
      </c>
      <c r="S102" s="342">
        <v>0.43</v>
      </c>
      <c r="T102" s="342">
        <v>0.4</v>
      </c>
      <c r="U102" s="342">
        <v>0.43</v>
      </c>
      <c r="V102" s="342">
        <v>0.38</v>
      </c>
      <c r="W102" s="342">
        <v>0.41</v>
      </c>
      <c r="X102" s="342">
        <f t="shared" si="71"/>
        <v>0.39</v>
      </c>
      <c r="Y102" s="342"/>
      <c r="AA102" s="342">
        <v>0.28000000000000003</v>
      </c>
      <c r="AB102" s="342">
        <v>0.31</v>
      </c>
      <c r="AC102" s="342">
        <v>0.38</v>
      </c>
      <c r="AD102" s="342">
        <v>0.39</v>
      </c>
      <c r="AE102" s="342" vm="124">
        <v>0.26843282250953593</v>
      </c>
      <c r="AF102" s="342" vm="192">
        <v>0.32267147971699905</v>
      </c>
      <c r="AJ102"/>
      <c r="AK102"/>
      <c r="AL102"/>
      <c r="AM102"/>
      <c r="AN102"/>
      <c r="AO102"/>
      <c r="AP102"/>
      <c r="AQ102"/>
    </row>
    <row r="103" spans="2:43" ht="15" customHeight="1" x14ac:dyDescent="0.25">
      <c r="B103" s="144" t="s">
        <v>66</v>
      </c>
      <c r="C103" s="144"/>
      <c r="D103" s="144"/>
      <c r="E103" s="144"/>
      <c r="F103" s="144"/>
      <c r="G103" s="144"/>
      <c r="H103" s="144"/>
      <c r="I103" s="144"/>
      <c r="J103" s="144"/>
      <c r="K103" s="144"/>
      <c r="L103" s="318">
        <v>0</v>
      </c>
      <c r="M103" s="318">
        <v>0</v>
      </c>
      <c r="N103" s="318">
        <v>0</v>
      </c>
      <c r="O103" s="318">
        <v>0</v>
      </c>
      <c r="P103" s="318">
        <v>0</v>
      </c>
      <c r="Q103" s="318">
        <v>0</v>
      </c>
      <c r="R103" s="318">
        <v>0</v>
      </c>
      <c r="S103" s="318">
        <v>0</v>
      </c>
      <c r="T103" s="318">
        <v>0</v>
      </c>
      <c r="U103" s="318">
        <v>0</v>
      </c>
      <c r="V103" s="318">
        <v>0</v>
      </c>
      <c r="W103" s="342">
        <v>0.2</v>
      </c>
      <c r="X103" s="367">
        <f t="shared" si="71"/>
        <v>0.16</v>
      </c>
      <c r="Y103" s="367"/>
      <c r="AA103" s="342">
        <v>0.18</v>
      </c>
      <c r="AB103" s="342">
        <v>0.17</v>
      </c>
      <c r="AC103" s="342">
        <v>0.17</v>
      </c>
      <c r="AD103" s="342">
        <v>0.16</v>
      </c>
      <c r="AE103" s="342" vm="267">
        <v>0.1775895414008275</v>
      </c>
      <c r="AF103" s="342" vm="168">
        <v>0.3296663666568132</v>
      </c>
      <c r="AJ103"/>
      <c r="AK103"/>
      <c r="AL103"/>
      <c r="AM103"/>
      <c r="AN103"/>
      <c r="AO103"/>
      <c r="AP103"/>
      <c r="AQ103"/>
    </row>
    <row r="104" spans="2:43" ht="15" customHeight="1" x14ac:dyDescent="0.25">
      <c r="B104" s="108"/>
      <c r="C104" s="108"/>
      <c r="D104" s="108"/>
      <c r="E104" s="108"/>
      <c r="F104" s="108"/>
      <c r="G104" s="108"/>
      <c r="H104" s="108"/>
      <c r="I104" s="108"/>
      <c r="J104" s="108"/>
      <c r="K104" s="108"/>
      <c r="L104" s="108"/>
      <c r="M104" s="108"/>
      <c r="N104" s="108"/>
      <c r="O104" s="108"/>
      <c r="P104" s="108"/>
      <c r="Q104" s="344"/>
      <c r="R104" s="344"/>
      <c r="S104" s="344"/>
      <c r="T104" s="344"/>
      <c r="U104" s="344"/>
      <c r="V104" s="344"/>
      <c r="W104" s="344"/>
      <c r="X104" s="344"/>
      <c r="Y104" s="344"/>
      <c r="AA104" s="344"/>
      <c r="AB104" s="344"/>
      <c r="AC104" s="344"/>
      <c r="AD104" s="344"/>
      <c r="AE104" s="308"/>
      <c r="AF104" s="308"/>
      <c r="AJ104" s="344"/>
      <c r="AK104" s="344"/>
      <c r="AL104" s="344"/>
      <c r="AM104" s="344"/>
      <c r="AN104" s="344"/>
      <c r="AO104" s="344"/>
      <c r="AP104" s="344"/>
      <c r="AQ104" s="344"/>
    </row>
    <row r="105" spans="2:43" ht="15" customHeight="1" x14ac:dyDescent="0.25">
      <c r="B105" s="36" t="s">
        <v>265</v>
      </c>
      <c r="C105" s="36"/>
      <c r="D105" s="36"/>
      <c r="E105" s="36"/>
      <c r="F105" s="36"/>
      <c r="G105" s="36"/>
      <c r="H105" s="36"/>
      <c r="I105" s="36"/>
      <c r="J105" s="36"/>
      <c r="K105" s="36"/>
      <c r="L105" s="318">
        <v>14351.9</v>
      </c>
      <c r="M105" s="318">
        <v>16800.48</v>
      </c>
      <c r="N105" s="318">
        <v>18444.759999999998</v>
      </c>
      <c r="O105" s="318">
        <v>19186.53</v>
      </c>
      <c r="P105" s="318">
        <v>19762.95</v>
      </c>
      <c r="Q105" s="318">
        <v>21388.16</v>
      </c>
      <c r="R105" s="318">
        <v>24472.71</v>
      </c>
      <c r="S105" s="318">
        <v>27621.040000000001</v>
      </c>
      <c r="T105" s="318">
        <v>28358.959999999999</v>
      </c>
      <c r="U105" s="318">
        <v>30040.51</v>
      </c>
      <c r="V105" s="318">
        <v>28537.49</v>
      </c>
      <c r="W105" s="318">
        <v>30323.39</v>
      </c>
      <c r="X105" s="318">
        <f t="shared" ref="X105:X115" si="72">AD105</f>
        <v>33400.53</v>
      </c>
      <c r="Y105" s="318"/>
      <c r="AA105" s="318">
        <v>9237.17</v>
      </c>
      <c r="AB105" s="318">
        <v>17790.990000000002</v>
      </c>
      <c r="AC105" s="318">
        <v>24379.61</v>
      </c>
      <c r="AD105" s="318">
        <v>33400.53</v>
      </c>
      <c r="AE105" s="361">
        <v>10248.015727054888</v>
      </c>
      <c r="AF105" s="361">
        <v>17985.535119891039</v>
      </c>
      <c r="AJ105" s="318">
        <f t="shared" ref="AJ105:AJ115" si="73">AA105</f>
        <v>9237.17</v>
      </c>
      <c r="AK105" s="318">
        <f t="shared" ref="AK105:AK115" si="74">AB105-AA105</f>
        <v>8553.8200000000015</v>
      </c>
      <c r="AL105" s="318">
        <f t="shared" ref="AL105:AL115" si="75">AC105-AB105</f>
        <v>6588.619999999999</v>
      </c>
      <c r="AM105" s="318">
        <f t="shared" ref="AM105:AM115" si="76">AD105-AC105</f>
        <v>9020.9199999999983</v>
      </c>
      <c r="AN105" s="318">
        <f>AE105</f>
        <v>10248.015727054888</v>
      </c>
    </row>
    <row r="106" spans="2:43" ht="15" customHeight="1" x14ac:dyDescent="0.25">
      <c r="B106" s="143" t="s">
        <v>59</v>
      </c>
      <c r="C106" s="143"/>
      <c r="D106" s="143"/>
      <c r="E106" s="143"/>
      <c r="F106" s="143"/>
      <c r="G106" s="143"/>
      <c r="H106" s="143"/>
      <c r="I106" s="143"/>
      <c r="J106" s="143"/>
      <c r="K106" s="143"/>
      <c r="L106" s="318">
        <v>6631.63</v>
      </c>
      <c r="M106" s="318">
        <v>7300.52</v>
      </c>
      <c r="N106" s="318">
        <v>8276.75</v>
      </c>
      <c r="O106" s="318">
        <v>9187.3799999999992</v>
      </c>
      <c r="P106" s="318">
        <v>9323.23</v>
      </c>
      <c r="Q106" s="318">
        <v>10062.36</v>
      </c>
      <c r="R106" s="318">
        <v>11230.34</v>
      </c>
      <c r="S106" s="318">
        <v>11668.9</v>
      </c>
      <c r="T106" s="318">
        <v>11479.93</v>
      </c>
      <c r="U106" s="318">
        <v>11790.81</v>
      </c>
      <c r="V106" s="318">
        <v>10024.1</v>
      </c>
      <c r="W106" s="318">
        <v>11356.45</v>
      </c>
      <c r="X106" s="318">
        <f t="shared" si="72"/>
        <v>11778.25</v>
      </c>
      <c r="Y106" s="318"/>
      <c r="AA106" s="318">
        <v>3528.33</v>
      </c>
      <c r="AB106" s="318">
        <v>6334.43</v>
      </c>
      <c r="AC106" s="318">
        <v>8635.0499999999993</v>
      </c>
      <c r="AD106" s="318">
        <v>11778.25</v>
      </c>
      <c r="AE106" s="361">
        <v>3465.7206662447074</v>
      </c>
      <c r="AF106" s="361">
        <v>5867.0861628422963</v>
      </c>
      <c r="AJ106" s="318">
        <f t="shared" si="73"/>
        <v>3528.33</v>
      </c>
      <c r="AK106" s="318">
        <f t="shared" si="74"/>
        <v>2806.1000000000004</v>
      </c>
      <c r="AL106" s="318">
        <f t="shared" si="75"/>
        <v>2300.619999999999</v>
      </c>
      <c r="AM106" s="318">
        <f t="shared" si="76"/>
        <v>3143.2000000000007</v>
      </c>
      <c r="AN106" s="318">
        <f t="shared" ref="AN106:AN114" si="77">AE106</f>
        <v>3465.7206662447074</v>
      </c>
    </row>
    <row r="107" spans="2:43" ht="15" customHeight="1" x14ac:dyDescent="0.25">
      <c r="B107" s="38" t="s">
        <v>68</v>
      </c>
      <c r="C107" s="38"/>
      <c r="D107" s="38"/>
      <c r="E107" s="38"/>
      <c r="F107" s="38"/>
      <c r="G107" s="38"/>
      <c r="H107" s="38"/>
      <c r="I107" s="38"/>
      <c r="J107" s="38"/>
      <c r="K107" s="38"/>
      <c r="L107" s="323">
        <v>4355.3100000000004</v>
      </c>
      <c r="M107" s="323">
        <v>4583.67</v>
      </c>
      <c r="N107" s="323">
        <v>5105.57</v>
      </c>
      <c r="O107" s="323">
        <v>5462.53</v>
      </c>
      <c r="P107" s="323">
        <v>5176.13</v>
      </c>
      <c r="Q107" s="323">
        <v>4846.7</v>
      </c>
      <c r="R107" s="323">
        <v>4926.3599999999997</v>
      </c>
      <c r="S107" s="323">
        <v>5095.41</v>
      </c>
      <c r="T107" s="323">
        <v>5163.88</v>
      </c>
      <c r="U107" s="323">
        <v>5298.3</v>
      </c>
      <c r="V107" s="323">
        <v>4346.1499999999996</v>
      </c>
      <c r="W107" s="323">
        <v>4979.04</v>
      </c>
      <c r="X107" s="323">
        <f t="shared" si="72"/>
        <v>4885.12</v>
      </c>
      <c r="Y107" s="323"/>
      <c r="AA107" s="323">
        <v>1406.59</v>
      </c>
      <c r="AB107" s="323">
        <v>2534.1999999999998</v>
      </c>
      <c r="AC107" s="323">
        <v>3513.42</v>
      </c>
      <c r="AD107" s="323">
        <v>4885.12</v>
      </c>
      <c r="AE107" s="323">
        <v>1373.5500435826903</v>
      </c>
      <c r="AF107" s="323">
        <v>2353.6244400946898</v>
      </c>
      <c r="AJ107" s="323">
        <f t="shared" si="73"/>
        <v>1406.59</v>
      </c>
      <c r="AK107" s="323">
        <f t="shared" si="74"/>
        <v>1127.6099999999999</v>
      </c>
      <c r="AL107" s="323">
        <f t="shared" si="75"/>
        <v>979.22000000000025</v>
      </c>
      <c r="AM107" s="323">
        <f t="shared" si="76"/>
        <v>1371.6999999999998</v>
      </c>
      <c r="AN107" s="323">
        <f t="shared" si="77"/>
        <v>1373.5500435826903</v>
      </c>
    </row>
    <row r="108" spans="2:43" ht="15" customHeight="1" x14ac:dyDescent="0.25">
      <c r="B108" s="38" t="s">
        <v>69</v>
      </c>
      <c r="C108" s="38"/>
      <c r="D108" s="38"/>
      <c r="E108" s="38"/>
      <c r="F108" s="38"/>
      <c r="G108" s="38"/>
      <c r="H108" s="38"/>
      <c r="I108" s="38"/>
      <c r="J108" s="38"/>
      <c r="K108" s="38"/>
      <c r="L108" s="323">
        <v>1472.25</v>
      </c>
      <c r="M108" s="323">
        <v>1390.53</v>
      </c>
      <c r="N108" s="323">
        <v>1444.08</v>
      </c>
      <c r="O108" s="323">
        <v>1593.17</v>
      </c>
      <c r="P108" s="323">
        <v>1652.09</v>
      </c>
      <c r="Q108" s="323">
        <v>1991.16</v>
      </c>
      <c r="R108" s="323">
        <v>3047.17</v>
      </c>
      <c r="S108" s="323">
        <v>2911.64</v>
      </c>
      <c r="T108" s="323">
        <v>2995.03</v>
      </c>
      <c r="U108" s="323">
        <v>3159.58</v>
      </c>
      <c r="V108" s="323">
        <v>2623.9</v>
      </c>
      <c r="W108" s="323">
        <v>3048.87</v>
      </c>
      <c r="X108" s="323">
        <f t="shared" si="72"/>
        <v>2715.38</v>
      </c>
      <c r="Y108" s="323"/>
      <c r="AA108" s="323">
        <v>766.34</v>
      </c>
      <c r="AB108" s="323">
        <v>1381.73</v>
      </c>
      <c r="AC108" s="323">
        <v>1936.69</v>
      </c>
      <c r="AD108" s="323">
        <v>2715.38</v>
      </c>
      <c r="AE108" s="323">
        <v>731.49982090600008</v>
      </c>
      <c r="AF108" s="323">
        <v>1306.3782606560001</v>
      </c>
      <c r="AJ108" s="323">
        <f t="shared" si="73"/>
        <v>766.34</v>
      </c>
      <c r="AK108" s="323">
        <f t="shared" si="74"/>
        <v>615.39</v>
      </c>
      <c r="AL108" s="323">
        <f t="shared" si="75"/>
        <v>554.96</v>
      </c>
      <c r="AM108" s="323">
        <f t="shared" si="76"/>
        <v>778.69</v>
      </c>
      <c r="AN108" s="323">
        <f t="shared" si="77"/>
        <v>731.49982090600008</v>
      </c>
    </row>
    <row r="109" spans="2:43" ht="15" customHeight="1" x14ac:dyDescent="0.25">
      <c r="B109" s="38" t="s">
        <v>70</v>
      </c>
      <c r="C109" s="38"/>
      <c r="D109" s="38"/>
      <c r="E109" s="38"/>
      <c r="F109" s="38"/>
      <c r="G109" s="38"/>
      <c r="H109" s="38"/>
      <c r="I109" s="38"/>
      <c r="J109" s="38"/>
      <c r="K109" s="38"/>
      <c r="L109" s="323">
        <v>804.08</v>
      </c>
      <c r="M109" s="323">
        <v>1326.31</v>
      </c>
      <c r="N109" s="323">
        <v>1727.1</v>
      </c>
      <c r="O109" s="323">
        <v>2131.69</v>
      </c>
      <c r="P109" s="323">
        <v>2495.0100000000002</v>
      </c>
      <c r="Q109" s="323">
        <v>3224.51</v>
      </c>
      <c r="R109" s="323">
        <v>3256.81</v>
      </c>
      <c r="S109" s="323">
        <v>3661.85</v>
      </c>
      <c r="T109" s="323">
        <v>3321.02</v>
      </c>
      <c r="U109" s="323">
        <v>3332.93</v>
      </c>
      <c r="V109" s="323">
        <v>3054.05</v>
      </c>
      <c r="W109" s="323">
        <v>3328.54</v>
      </c>
      <c r="X109" s="323">
        <f t="shared" si="72"/>
        <v>4177.75</v>
      </c>
      <c r="Y109" s="323"/>
      <c r="AA109" s="323">
        <v>1355.4</v>
      </c>
      <c r="AB109" s="323">
        <v>2418.5100000000002</v>
      </c>
      <c r="AC109" s="323">
        <v>3184.93</v>
      </c>
      <c r="AD109" s="323">
        <v>4177.75</v>
      </c>
      <c r="AE109" s="323">
        <v>1360.67080175602</v>
      </c>
      <c r="AF109" s="323">
        <v>2207.0834620916098</v>
      </c>
      <c r="AJ109" s="323">
        <f t="shared" si="73"/>
        <v>1355.4</v>
      </c>
      <c r="AK109" s="323">
        <f t="shared" si="74"/>
        <v>1063.1100000000001</v>
      </c>
      <c r="AL109" s="323">
        <f t="shared" si="75"/>
        <v>766.41999999999962</v>
      </c>
      <c r="AM109" s="323">
        <f t="shared" si="76"/>
        <v>992.82000000000016</v>
      </c>
      <c r="AN109" s="323">
        <f t="shared" si="77"/>
        <v>1360.67080175602</v>
      </c>
    </row>
    <row r="110" spans="2:43" ht="15" customHeight="1" x14ac:dyDescent="0.25">
      <c r="B110" s="144" t="s">
        <v>6</v>
      </c>
      <c r="C110" s="144"/>
      <c r="D110" s="144"/>
      <c r="E110" s="144"/>
      <c r="F110" s="144"/>
      <c r="G110" s="144"/>
      <c r="H110" s="144"/>
      <c r="I110" s="144"/>
      <c r="J110" s="144"/>
      <c r="K110" s="144"/>
      <c r="L110" s="318">
        <v>7689.48</v>
      </c>
      <c r="M110" s="318">
        <v>9330.33</v>
      </c>
      <c r="N110" s="318">
        <v>9936.74</v>
      </c>
      <c r="O110" s="318">
        <v>9769.35</v>
      </c>
      <c r="P110" s="318">
        <v>10203.790000000001</v>
      </c>
      <c r="Q110" s="318">
        <v>11103.44</v>
      </c>
      <c r="R110" s="318">
        <v>12576.21</v>
      </c>
      <c r="S110" s="318">
        <v>15090.89</v>
      </c>
      <c r="T110" s="318">
        <v>15644.05</v>
      </c>
      <c r="U110" s="318">
        <v>16492.400000000001</v>
      </c>
      <c r="V110" s="318">
        <v>17420.77</v>
      </c>
      <c r="W110" s="318">
        <v>17056.53</v>
      </c>
      <c r="X110" s="318">
        <f t="shared" si="72"/>
        <v>18361.919999999998</v>
      </c>
      <c r="Y110" s="318"/>
      <c r="AA110" s="318">
        <v>5146.42</v>
      </c>
      <c r="AB110" s="318">
        <v>10186.36</v>
      </c>
      <c r="AC110" s="318">
        <v>13423.68</v>
      </c>
      <c r="AD110" s="318">
        <v>18361.919999999998</v>
      </c>
      <c r="AE110" s="361">
        <v>5174.0593573863898</v>
      </c>
      <c r="AF110" s="361">
        <v>9320.9131755548988</v>
      </c>
      <c r="AJ110" s="318">
        <f t="shared" si="73"/>
        <v>5146.42</v>
      </c>
      <c r="AK110" s="318">
        <f t="shared" si="74"/>
        <v>5039.9400000000005</v>
      </c>
      <c r="AL110" s="318">
        <f t="shared" si="75"/>
        <v>3237.3199999999997</v>
      </c>
      <c r="AM110" s="318">
        <f t="shared" si="76"/>
        <v>4938.239999999998</v>
      </c>
      <c r="AN110" s="318">
        <f t="shared" si="77"/>
        <v>5174.0593573863898</v>
      </c>
    </row>
    <row r="111" spans="2:43" ht="15" customHeight="1" x14ac:dyDescent="0.25">
      <c r="B111" s="38" t="s">
        <v>71</v>
      </c>
      <c r="C111" s="38"/>
      <c r="D111" s="38"/>
      <c r="E111" s="38"/>
      <c r="F111" s="38"/>
      <c r="G111" s="38"/>
      <c r="H111" s="38"/>
      <c r="I111" s="38"/>
      <c r="J111" s="38"/>
      <c r="K111" s="38"/>
      <c r="L111" s="319">
        <v>7689.48</v>
      </c>
      <c r="M111" s="319">
        <v>9330.33</v>
      </c>
      <c r="N111" s="319">
        <v>9936.74</v>
      </c>
      <c r="O111" s="319">
        <v>9769.3499999999985</v>
      </c>
      <c r="P111" s="319">
        <v>10145.09</v>
      </c>
      <c r="Q111" s="319">
        <v>11031.320000000002</v>
      </c>
      <c r="R111" s="319">
        <v>12501.23</v>
      </c>
      <c r="S111" s="319">
        <v>14409.15</v>
      </c>
      <c r="T111" s="319">
        <v>14873.470000000001</v>
      </c>
      <c r="U111" s="319">
        <v>15696.3</v>
      </c>
      <c r="V111" s="319">
        <v>16633.32</v>
      </c>
      <c r="W111" s="319">
        <v>15814.43</v>
      </c>
      <c r="X111" s="319">
        <f t="shared" si="72"/>
        <v>17028.57</v>
      </c>
      <c r="Y111" s="319"/>
      <c r="AA111" s="319">
        <v>4840.8600000000006</v>
      </c>
      <c r="AB111" s="319">
        <v>9585.85</v>
      </c>
      <c r="AC111" s="319">
        <v>12523.300000000001</v>
      </c>
      <c r="AD111" s="319">
        <v>17028.57</v>
      </c>
      <c r="AE111" s="325">
        <v>4744.0355493581801</v>
      </c>
      <c r="AF111" s="325">
        <v>8403.9938256209898</v>
      </c>
      <c r="AJ111" s="319">
        <f t="shared" si="73"/>
        <v>4840.8600000000006</v>
      </c>
      <c r="AK111" s="319">
        <f t="shared" si="74"/>
        <v>4744.99</v>
      </c>
      <c r="AL111" s="319">
        <f t="shared" si="75"/>
        <v>2937.4500000000007</v>
      </c>
      <c r="AM111" s="319">
        <f t="shared" si="76"/>
        <v>4505.2699999999986</v>
      </c>
      <c r="AN111" s="319">
        <f t="shared" si="77"/>
        <v>4744.0355493581801</v>
      </c>
    </row>
    <row r="112" spans="2:43" ht="15" customHeight="1" x14ac:dyDescent="0.25">
      <c r="B112" s="38" t="s">
        <v>72</v>
      </c>
      <c r="C112" s="38"/>
      <c r="D112" s="38"/>
      <c r="E112" s="38"/>
      <c r="F112" s="38"/>
      <c r="G112" s="38"/>
      <c r="H112" s="38"/>
      <c r="I112" s="38"/>
      <c r="J112" s="38"/>
      <c r="K112" s="38"/>
      <c r="L112" s="319" t="s">
        <v>23</v>
      </c>
      <c r="M112" s="319" t="s">
        <v>23</v>
      </c>
      <c r="N112" s="319" t="s">
        <v>23</v>
      </c>
      <c r="O112" s="319">
        <v>0</v>
      </c>
      <c r="P112" s="319">
        <v>58.69</v>
      </c>
      <c r="Q112" s="319">
        <v>72.02</v>
      </c>
      <c r="R112" s="319">
        <v>74.98</v>
      </c>
      <c r="S112" s="319">
        <v>74.709999999999994</v>
      </c>
      <c r="T112" s="319">
        <v>71.23</v>
      </c>
      <c r="U112" s="319">
        <v>69.849999999999994</v>
      </c>
      <c r="V112" s="319">
        <v>77.95</v>
      </c>
      <c r="W112" s="319">
        <v>255.36</v>
      </c>
      <c r="X112" s="319">
        <f t="shared" si="72"/>
        <v>360.48</v>
      </c>
      <c r="Y112" s="319"/>
      <c r="AA112" s="319">
        <v>105.36</v>
      </c>
      <c r="AB112" s="319">
        <v>191.42</v>
      </c>
      <c r="AC112" s="319">
        <v>259.14</v>
      </c>
      <c r="AD112" s="319">
        <v>360.48</v>
      </c>
      <c r="AE112" s="325">
        <v>79.047007932</v>
      </c>
      <c r="AF112" s="325">
        <v>154.2195898377</v>
      </c>
      <c r="AJ112" s="319">
        <f t="shared" si="73"/>
        <v>105.36</v>
      </c>
      <c r="AK112" s="319">
        <f t="shared" si="74"/>
        <v>86.059999999999988</v>
      </c>
      <c r="AL112" s="319">
        <f t="shared" si="75"/>
        <v>67.72</v>
      </c>
      <c r="AM112" s="319">
        <f t="shared" si="76"/>
        <v>101.34000000000003</v>
      </c>
      <c r="AN112" s="319">
        <f t="shared" si="77"/>
        <v>79.047007932</v>
      </c>
    </row>
    <row r="113" spans="2:43" ht="15" customHeight="1" x14ac:dyDescent="0.25">
      <c r="B113" s="38" t="s">
        <v>73</v>
      </c>
      <c r="C113" s="38"/>
      <c r="D113" s="38"/>
      <c r="E113" s="38"/>
      <c r="F113" s="38"/>
      <c r="G113" s="38"/>
      <c r="H113" s="38"/>
      <c r="I113" s="38"/>
      <c r="J113" s="38"/>
      <c r="K113" s="38"/>
      <c r="L113" s="319" t="s">
        <v>23</v>
      </c>
      <c r="M113" s="319" t="s">
        <v>23</v>
      </c>
      <c r="N113" s="319" t="s">
        <v>23</v>
      </c>
      <c r="O113" s="319" t="s">
        <v>23</v>
      </c>
      <c r="P113" s="319" t="s">
        <v>23</v>
      </c>
      <c r="Q113" s="319" t="s">
        <v>23</v>
      </c>
      <c r="R113" s="319">
        <v>0</v>
      </c>
      <c r="S113" s="319">
        <v>606.37</v>
      </c>
      <c r="T113" s="319">
        <v>699.79</v>
      </c>
      <c r="U113" s="319">
        <v>726.25</v>
      </c>
      <c r="V113" s="319">
        <v>709.82</v>
      </c>
      <c r="W113" s="319">
        <v>986.74</v>
      </c>
      <c r="X113" s="319">
        <f t="shared" si="72"/>
        <v>972.87</v>
      </c>
      <c r="Y113" s="319"/>
      <c r="AA113" s="319">
        <v>200.2</v>
      </c>
      <c r="AB113" s="319">
        <v>409.09</v>
      </c>
      <c r="AC113" s="319">
        <v>641.25</v>
      </c>
      <c r="AD113" s="319">
        <v>972.87</v>
      </c>
      <c r="AE113" s="325">
        <v>350.97680009621001</v>
      </c>
      <c r="AF113" s="325">
        <v>762.69976009621007</v>
      </c>
      <c r="AJ113" s="319">
        <f t="shared" si="73"/>
        <v>200.2</v>
      </c>
      <c r="AK113" s="319">
        <f t="shared" si="74"/>
        <v>208.89</v>
      </c>
      <c r="AL113" s="319">
        <f t="shared" si="75"/>
        <v>232.16000000000003</v>
      </c>
      <c r="AM113" s="319">
        <f t="shared" si="76"/>
        <v>331.62</v>
      </c>
      <c r="AN113" s="319">
        <f t="shared" si="77"/>
        <v>350.97680009621001</v>
      </c>
    </row>
    <row r="114" spans="2:43" ht="15" customHeight="1" x14ac:dyDescent="0.25">
      <c r="B114" s="144" t="s">
        <v>291</v>
      </c>
      <c r="C114" s="144"/>
      <c r="D114" s="144"/>
      <c r="E114" s="144"/>
      <c r="F114" s="144"/>
      <c r="G114" s="144"/>
      <c r="H114" s="144"/>
      <c r="I114" s="144"/>
      <c r="J114" s="144"/>
      <c r="K114" s="144"/>
      <c r="L114" s="318">
        <v>30.78</v>
      </c>
      <c r="M114" s="318">
        <v>169.63</v>
      </c>
      <c r="N114" s="318">
        <v>231.26</v>
      </c>
      <c r="O114" s="318">
        <v>229.8</v>
      </c>
      <c r="P114" s="318">
        <v>235.93</v>
      </c>
      <c r="Q114" s="318">
        <v>222.35</v>
      </c>
      <c r="R114" s="318">
        <v>666.17</v>
      </c>
      <c r="S114" s="318">
        <v>861.25</v>
      </c>
      <c r="T114" s="318">
        <v>1234.98</v>
      </c>
      <c r="U114" s="318">
        <v>1757.3</v>
      </c>
      <c r="V114" s="318">
        <v>1092.6099999999999</v>
      </c>
      <c r="W114" s="318">
        <v>1887.6</v>
      </c>
      <c r="X114" s="318">
        <f t="shared" si="72"/>
        <v>2624.86</v>
      </c>
      <c r="Y114" s="318"/>
      <c r="AA114" s="318">
        <v>496.38</v>
      </c>
      <c r="AB114" s="318">
        <v>1039.54</v>
      </c>
      <c r="AC114" s="318">
        <v>1901.45</v>
      </c>
      <c r="AD114" s="318">
        <v>2624.86</v>
      </c>
      <c r="AE114" s="361">
        <v>1332.2888702600601</v>
      </c>
      <c r="AF114" s="361">
        <v>2209.7394912867699</v>
      </c>
      <c r="AJ114" s="318">
        <f t="shared" si="73"/>
        <v>496.38</v>
      </c>
      <c r="AK114" s="318">
        <f t="shared" si="74"/>
        <v>543.16</v>
      </c>
      <c r="AL114" s="318">
        <f t="shared" si="75"/>
        <v>861.91000000000008</v>
      </c>
      <c r="AM114" s="318">
        <f t="shared" si="76"/>
        <v>723.41000000000008</v>
      </c>
      <c r="AN114" s="318">
        <f t="shared" si="77"/>
        <v>1332.2888702600601</v>
      </c>
    </row>
    <row r="115" spans="2:43" ht="15" customHeight="1" x14ac:dyDescent="0.25">
      <c r="B115" s="144" t="s">
        <v>66</v>
      </c>
      <c r="C115" s="144"/>
      <c r="D115" s="144"/>
      <c r="E115" s="144"/>
      <c r="F115" s="144"/>
      <c r="G115" s="144"/>
      <c r="H115" s="144"/>
      <c r="I115" s="144"/>
      <c r="J115" s="144"/>
      <c r="K115" s="144"/>
      <c r="L115" s="318">
        <v>0</v>
      </c>
      <c r="M115" s="318">
        <v>0</v>
      </c>
      <c r="N115" s="318">
        <v>0</v>
      </c>
      <c r="O115" s="318">
        <v>0</v>
      </c>
      <c r="P115" s="318">
        <v>0</v>
      </c>
      <c r="Q115" s="318">
        <v>0</v>
      </c>
      <c r="R115" s="318">
        <v>0</v>
      </c>
      <c r="S115" s="318">
        <v>0</v>
      </c>
      <c r="T115" s="318">
        <v>0</v>
      </c>
      <c r="U115" s="318">
        <v>0</v>
      </c>
      <c r="V115" s="318">
        <v>0</v>
      </c>
      <c r="W115" s="318">
        <v>22.8</v>
      </c>
      <c r="X115" s="318">
        <f t="shared" si="72"/>
        <v>635.51</v>
      </c>
      <c r="Y115" s="318"/>
      <c r="AA115" s="318">
        <v>66.03</v>
      </c>
      <c r="AB115" s="318">
        <v>230.66</v>
      </c>
      <c r="AC115" s="318">
        <v>419.43</v>
      </c>
      <c r="AD115" s="318">
        <v>635.51</v>
      </c>
      <c r="AE115" s="361">
        <v>275.94683316372993</v>
      </c>
      <c r="AF115" s="361">
        <v>587.79629020707</v>
      </c>
      <c r="AJ115" s="318">
        <f t="shared" si="73"/>
        <v>66.03</v>
      </c>
      <c r="AK115" s="318">
        <f t="shared" si="74"/>
        <v>164.63</v>
      </c>
      <c r="AL115" s="318">
        <f t="shared" si="75"/>
        <v>188.77</v>
      </c>
      <c r="AM115" s="318">
        <f t="shared" si="76"/>
        <v>216.07999999999998</v>
      </c>
      <c r="AN115" s="318">
        <f>AE115</f>
        <v>275.94683316372993</v>
      </c>
    </row>
    <row r="116" spans="2:43" ht="15" customHeight="1" x14ac:dyDescent="0.25">
      <c r="B116" s="20"/>
      <c r="C116" s="20"/>
      <c r="D116" s="20"/>
      <c r="E116" s="20"/>
      <c r="F116" s="20"/>
      <c r="G116" s="20"/>
      <c r="H116" s="20"/>
      <c r="I116" s="20"/>
      <c r="J116" s="20"/>
      <c r="K116" s="20"/>
      <c r="Q116" s="319"/>
      <c r="R116" s="319"/>
      <c r="S116" s="319"/>
      <c r="T116" s="319"/>
      <c r="U116" s="319"/>
      <c r="V116" s="319"/>
      <c r="W116" s="319"/>
      <c r="X116" s="319"/>
      <c r="Y116" s="319"/>
      <c r="AA116" s="319"/>
      <c r="AB116" s="319"/>
      <c r="AC116" s="319"/>
      <c r="AD116" s="319"/>
      <c r="AE116" s="325"/>
      <c r="AF116" s="325"/>
      <c r="AJ116" s="319"/>
      <c r="AK116" s="319"/>
      <c r="AL116" s="319"/>
      <c r="AM116" s="319"/>
      <c r="AN116" s="319"/>
      <c r="AO116" s="319"/>
      <c r="AP116" s="319"/>
      <c r="AQ116" s="319"/>
    </row>
    <row r="117" spans="2:43" ht="15" customHeight="1" x14ac:dyDescent="0.25">
      <c r="B117" s="36" t="s">
        <v>78</v>
      </c>
      <c r="C117" s="36"/>
      <c r="D117" s="36"/>
      <c r="E117" s="36"/>
      <c r="F117" s="36"/>
      <c r="G117" s="36"/>
      <c r="H117" s="36"/>
      <c r="I117" s="36"/>
      <c r="J117" s="36"/>
      <c r="K117" s="36"/>
      <c r="L117" s="345">
        <v>58.39</v>
      </c>
      <c r="M117" s="345">
        <v>57.68</v>
      </c>
      <c r="N117" s="345">
        <v>63.48</v>
      </c>
      <c r="O117" s="345">
        <v>62.59</v>
      </c>
      <c r="P117" s="345">
        <v>58.94</v>
      </c>
      <c r="Q117" s="345">
        <v>63.95</v>
      </c>
      <c r="R117" s="345">
        <v>60.51</v>
      </c>
      <c r="S117" s="345">
        <v>59.17</v>
      </c>
      <c r="T117" s="345">
        <v>53.74</v>
      </c>
      <c r="U117" s="345">
        <v>54.66</v>
      </c>
      <c r="V117" s="345">
        <v>53.22</v>
      </c>
      <c r="W117" s="345">
        <v>53.65</v>
      </c>
      <c r="X117" s="345">
        <f>AD117</f>
        <v>64.67</v>
      </c>
      <c r="Y117" s="345"/>
      <c r="AA117" s="345">
        <v>57.92</v>
      </c>
      <c r="AB117" s="345">
        <v>65.09</v>
      </c>
      <c r="AC117" s="345">
        <v>66.069999999999993</v>
      </c>
      <c r="AD117" s="345">
        <v>64.67</v>
      </c>
      <c r="AE117" s="345" vm="125">
        <v>62.521855658268905</v>
      </c>
      <c r="AF117" s="345" vm="184">
        <v>0.18371783383297718</v>
      </c>
      <c r="AJ117"/>
      <c r="AK117"/>
      <c r="AL117"/>
      <c r="AM117"/>
      <c r="AN117"/>
      <c r="AO117"/>
      <c r="AP117"/>
      <c r="AQ117"/>
    </row>
    <row r="118" spans="2:43" ht="15" customHeight="1" x14ac:dyDescent="0.25">
      <c r="B118" s="9" t="s">
        <v>79</v>
      </c>
      <c r="C118" s="9"/>
      <c r="D118" s="9"/>
      <c r="E118" s="9"/>
      <c r="F118" s="9"/>
      <c r="G118" s="9"/>
      <c r="H118" s="9"/>
      <c r="I118" s="9"/>
      <c r="J118" s="9"/>
      <c r="K118" s="9"/>
      <c r="L118" s="346">
        <v>84.17</v>
      </c>
      <c r="M118" s="346">
        <v>87.99</v>
      </c>
      <c r="N118" s="346">
        <v>94.23</v>
      </c>
      <c r="O118" s="346">
        <v>89.26</v>
      </c>
      <c r="P118" s="346">
        <v>80.260000000000005</v>
      </c>
      <c r="Q118" s="346">
        <v>83</v>
      </c>
      <c r="R118" s="346">
        <v>81.47</v>
      </c>
      <c r="S118" s="346">
        <v>81.02</v>
      </c>
      <c r="T118" s="346">
        <v>77.39</v>
      </c>
      <c r="U118" s="346">
        <v>77.290000000000006</v>
      </c>
      <c r="V118" s="346">
        <v>80.59</v>
      </c>
      <c r="W118" s="346">
        <v>80.98</v>
      </c>
      <c r="X118" s="346">
        <f>AD118</f>
        <v>105.99</v>
      </c>
      <c r="Y118" s="346"/>
      <c r="AA118" s="346">
        <v>85.9</v>
      </c>
      <c r="AB118" s="346">
        <v>104.62</v>
      </c>
      <c r="AC118" s="346">
        <v>109.13</v>
      </c>
      <c r="AD118" s="346">
        <v>105.99</v>
      </c>
      <c r="AE118" s="346">
        <v>105.14218216831631</v>
      </c>
      <c r="AF118" s="346">
        <v>0</v>
      </c>
      <c r="AJ118"/>
      <c r="AK118"/>
      <c r="AL118"/>
      <c r="AM118"/>
      <c r="AN118"/>
      <c r="AO118"/>
      <c r="AP118"/>
      <c r="AQ118"/>
    </row>
    <row r="119" spans="2:43" ht="15" customHeight="1" x14ac:dyDescent="0.25">
      <c r="B119" s="9" t="s">
        <v>80</v>
      </c>
      <c r="C119" s="9"/>
      <c r="D119" s="9"/>
      <c r="E119" s="9"/>
      <c r="F119" s="9"/>
      <c r="G119" s="9"/>
      <c r="H119" s="9"/>
      <c r="I119" s="9"/>
      <c r="J119" s="9"/>
      <c r="K119" s="9"/>
      <c r="L119" s="346">
        <v>34.25</v>
      </c>
      <c r="M119" s="346">
        <v>32.83</v>
      </c>
      <c r="N119" s="346">
        <v>47.13</v>
      </c>
      <c r="O119" s="346">
        <v>48.41</v>
      </c>
      <c r="P119" s="346">
        <v>50.83</v>
      </c>
      <c r="Q119" s="346">
        <v>51.02</v>
      </c>
      <c r="R119" s="346">
        <v>46.44</v>
      </c>
      <c r="S119" s="346">
        <v>46.43</v>
      </c>
      <c r="T119" s="346">
        <v>45.3</v>
      </c>
      <c r="U119" s="346">
        <v>45.27</v>
      </c>
      <c r="V119" s="346">
        <v>43.96</v>
      </c>
      <c r="W119" s="346">
        <v>43.91</v>
      </c>
      <c r="X119" s="346">
        <f>AD119</f>
        <v>42.59</v>
      </c>
      <c r="Y119" s="346"/>
      <c r="AA119" s="346">
        <v>43.83</v>
      </c>
      <c r="AB119" s="346">
        <v>44.47</v>
      </c>
      <c r="AC119" s="346">
        <v>43.54</v>
      </c>
      <c r="AD119" s="346">
        <v>42.59</v>
      </c>
      <c r="AE119" s="346">
        <v>44.167562325799672</v>
      </c>
      <c r="AF119" s="346" vm="186">
        <v>59.738126716010129</v>
      </c>
      <c r="AJ119"/>
      <c r="AK119"/>
      <c r="AL119"/>
      <c r="AM119"/>
      <c r="AN119"/>
      <c r="AO119"/>
      <c r="AP119"/>
      <c r="AQ119"/>
    </row>
    <row r="120" spans="2:43" ht="15" customHeight="1" x14ac:dyDescent="0.25">
      <c r="B120" s="9" t="s">
        <v>293</v>
      </c>
      <c r="C120" s="9"/>
      <c r="D120" s="9"/>
      <c r="E120" s="9"/>
      <c r="F120" s="9"/>
      <c r="G120" s="9"/>
      <c r="H120" s="9"/>
      <c r="I120" s="9"/>
      <c r="J120" s="9"/>
      <c r="K120" s="9"/>
      <c r="L120" s="346">
        <v>109.36</v>
      </c>
      <c r="M120" s="346">
        <v>119.67</v>
      </c>
      <c r="N120" s="346">
        <v>286.39</v>
      </c>
      <c r="O120" s="346">
        <v>309.20999999999998</v>
      </c>
      <c r="P120" s="346">
        <v>346.36</v>
      </c>
      <c r="Q120" s="346">
        <v>370.37</v>
      </c>
      <c r="R120" s="346">
        <v>216.09</v>
      </c>
      <c r="S120" s="346">
        <v>288.79000000000002</v>
      </c>
      <c r="T120" s="346">
        <v>195.39</v>
      </c>
      <c r="U120" s="346">
        <v>205.32</v>
      </c>
      <c r="V120" s="346">
        <v>217.56</v>
      </c>
      <c r="W120" s="346">
        <v>245.52</v>
      </c>
      <c r="X120" s="346">
        <f>AD120</f>
        <v>219.19</v>
      </c>
      <c r="Y120" s="346"/>
      <c r="AA120" s="346">
        <v>252.6</v>
      </c>
      <c r="AB120" s="346">
        <v>243.5</v>
      </c>
      <c r="AC120" s="346">
        <v>221.11</v>
      </c>
      <c r="AD120" s="346">
        <v>219.19</v>
      </c>
      <c r="AE120" s="346" vm="264">
        <v>23.754194427461126</v>
      </c>
      <c r="AF120" s="346">
        <v>89.615890213326054</v>
      </c>
      <c r="AJ120"/>
      <c r="AK120"/>
      <c r="AL120"/>
      <c r="AM120"/>
      <c r="AN120"/>
      <c r="AO120"/>
      <c r="AP120"/>
      <c r="AQ120"/>
    </row>
    <row r="121" spans="2:43" ht="15" customHeight="1" x14ac:dyDescent="0.25">
      <c r="B121" s="9" t="s">
        <v>295</v>
      </c>
      <c r="C121" s="9"/>
      <c r="D121" s="9"/>
      <c r="E121" s="9"/>
      <c r="F121" s="9"/>
      <c r="G121" s="9"/>
      <c r="H121" s="9"/>
      <c r="I121" s="9"/>
      <c r="J121" s="9"/>
      <c r="K121" s="9"/>
      <c r="L121" s="319">
        <v>0</v>
      </c>
      <c r="M121" s="319">
        <v>0</v>
      </c>
      <c r="N121" s="319">
        <v>0</v>
      </c>
      <c r="O121" s="319">
        <v>0</v>
      </c>
      <c r="P121" s="319">
        <v>0</v>
      </c>
      <c r="Q121" s="319">
        <v>0</v>
      </c>
      <c r="R121" s="319">
        <v>0</v>
      </c>
      <c r="S121" s="319">
        <v>0</v>
      </c>
      <c r="T121" s="319">
        <v>0</v>
      </c>
      <c r="U121" s="319">
        <v>0</v>
      </c>
      <c r="V121" s="455">
        <v>0</v>
      </c>
      <c r="W121" s="455">
        <v>54.63</v>
      </c>
      <c r="X121" s="455">
        <f>+AD121</f>
        <v>104.21</v>
      </c>
      <c r="Y121" s="455"/>
      <c r="Z121" s="456"/>
      <c r="AA121" s="455">
        <v>64.59</v>
      </c>
      <c r="AB121" s="346">
        <v>109.25</v>
      </c>
      <c r="AC121" s="346">
        <v>109.06</v>
      </c>
      <c r="AD121" s="346">
        <v>104.21</v>
      </c>
      <c r="AE121" s="346" vm="260">
        <v>100.62892624362769</v>
      </c>
      <c r="AF121" s="346">
        <v>46.65995091035326</v>
      </c>
      <c r="AJ121"/>
      <c r="AK121"/>
      <c r="AL121"/>
      <c r="AM121"/>
      <c r="AN121"/>
      <c r="AO121"/>
      <c r="AP121"/>
      <c r="AQ121"/>
    </row>
    <row r="122" spans="2:43" ht="15" customHeight="1" x14ac:dyDescent="0.25">
      <c r="AJ122"/>
      <c r="AK122"/>
      <c r="AL122"/>
      <c r="AM122"/>
      <c r="AN122"/>
      <c r="AO122"/>
      <c r="AP122"/>
      <c r="AQ122"/>
    </row>
    <row r="123" spans="2:43" ht="30" customHeight="1" x14ac:dyDescent="0.25">
      <c r="B123" s="182" t="s">
        <v>6</v>
      </c>
      <c r="C123" s="182"/>
      <c r="D123" s="182"/>
      <c r="E123" s="182"/>
      <c r="F123" s="182"/>
      <c r="G123" s="182"/>
      <c r="H123" s="182"/>
      <c r="I123" s="182"/>
      <c r="J123" s="182"/>
      <c r="K123" s="182"/>
      <c r="L123" s="236"/>
      <c r="M123" s="236"/>
      <c r="N123" s="236"/>
      <c r="O123" s="236"/>
      <c r="P123" s="236"/>
      <c r="Q123" s="236"/>
      <c r="R123" s="236"/>
      <c r="S123" s="236"/>
      <c r="T123" s="236"/>
      <c r="U123" s="236"/>
      <c r="V123" s="237"/>
      <c r="AJ123"/>
      <c r="AK123"/>
      <c r="AL123"/>
      <c r="AM123"/>
      <c r="AN123"/>
      <c r="AO123"/>
      <c r="AP123"/>
      <c r="AQ123"/>
    </row>
    <row r="124" spans="2:43" ht="15" customHeight="1" x14ac:dyDescent="0.25">
      <c r="B124" s="170" t="s">
        <v>81</v>
      </c>
      <c r="C124" s="170"/>
      <c r="D124" s="170"/>
      <c r="E124" s="170"/>
      <c r="F124" s="170"/>
      <c r="G124" s="170"/>
      <c r="H124" s="170"/>
      <c r="I124" s="170"/>
      <c r="J124" s="170"/>
      <c r="K124" s="170"/>
      <c r="L124" s="240">
        <v>2010</v>
      </c>
      <c r="M124" s="240">
        <v>2011</v>
      </c>
      <c r="N124" s="240">
        <v>2012</v>
      </c>
      <c r="O124" s="240">
        <v>2013</v>
      </c>
      <c r="P124" s="240">
        <v>2014</v>
      </c>
      <c r="Q124" s="240">
        <v>2015</v>
      </c>
      <c r="R124" s="240">
        <v>2016</v>
      </c>
      <c r="S124" s="240">
        <v>2017</v>
      </c>
      <c r="T124" s="240">
        <v>2018</v>
      </c>
      <c r="U124" s="240">
        <v>2019</v>
      </c>
      <c r="V124" s="240">
        <v>2020</v>
      </c>
      <c r="W124" s="240">
        <v>2021</v>
      </c>
      <c r="X124" s="241">
        <v>2022</v>
      </c>
      <c r="Y124" s="242">
        <v>2023</v>
      </c>
      <c r="AA124" s="243" t="s">
        <v>283</v>
      </c>
      <c r="AB124" s="243" t="s">
        <v>284</v>
      </c>
      <c r="AC124" s="243" t="s">
        <v>285</v>
      </c>
      <c r="AD124" s="243">
        <v>2022</v>
      </c>
      <c r="AE124" s="244" t="s">
        <v>313</v>
      </c>
      <c r="AF124" s="244" t="s">
        <v>314</v>
      </c>
      <c r="AG124" s="245" t="s">
        <v>315</v>
      </c>
      <c r="AH124" s="246">
        <v>2023</v>
      </c>
      <c r="AJ124" s="243" t="s">
        <v>283</v>
      </c>
      <c r="AK124" s="243" t="s">
        <v>286</v>
      </c>
      <c r="AL124" s="243" t="s">
        <v>287</v>
      </c>
      <c r="AM124" s="243" t="s">
        <v>288</v>
      </c>
      <c r="AN124" s="244" t="s">
        <v>313</v>
      </c>
      <c r="AO124" s="244" t="s">
        <v>318</v>
      </c>
      <c r="AP124" s="244" t="s">
        <v>316</v>
      </c>
      <c r="AQ124" s="244" t="s">
        <v>317</v>
      </c>
    </row>
    <row r="125" spans="2:43" ht="15" customHeight="1" x14ac:dyDescent="0.25">
      <c r="B125" s="132" t="s">
        <v>82</v>
      </c>
      <c r="C125" s="132"/>
      <c r="D125" s="132"/>
      <c r="E125" s="132"/>
      <c r="F125" s="132"/>
      <c r="G125" s="132"/>
      <c r="H125" s="132"/>
      <c r="I125" s="132"/>
      <c r="J125" s="132"/>
      <c r="K125" s="132"/>
      <c r="L125" s="327">
        <v>364.53</v>
      </c>
      <c r="M125" s="327">
        <v>421.61</v>
      </c>
      <c r="N125" s="327">
        <v>456.75</v>
      </c>
      <c r="O125" s="327">
        <v>461.89</v>
      </c>
      <c r="P125" s="327">
        <v>507.6</v>
      </c>
      <c r="Q125" s="327">
        <v>552.98</v>
      </c>
      <c r="R125" s="327">
        <v>561.87</v>
      </c>
      <c r="S125" s="327">
        <v>675.62</v>
      </c>
      <c r="T125" s="327">
        <v>682.44</v>
      </c>
      <c r="U125" s="327">
        <v>728.66</v>
      </c>
      <c r="V125" s="327">
        <v>764.52</v>
      </c>
      <c r="W125" s="327">
        <v>691.21</v>
      </c>
      <c r="X125" s="327">
        <f>AD125</f>
        <v>756.38</v>
      </c>
      <c r="Y125" s="327"/>
      <c r="AA125" s="327">
        <v>223.69</v>
      </c>
      <c r="AB125" s="327">
        <v>452.29</v>
      </c>
      <c r="AC125" s="327">
        <v>580.26</v>
      </c>
      <c r="AD125" s="327">
        <v>756.38</v>
      </c>
      <c r="AE125" s="325">
        <v>239.39005262328152</v>
      </c>
      <c r="AF125" s="325">
        <v>425.85598507606289</v>
      </c>
      <c r="AJ125" s="327">
        <f t="shared" ref="AJ125:AJ134" si="78">AA125</f>
        <v>223.69</v>
      </c>
      <c r="AK125" s="327">
        <f t="shared" ref="AK125:AK134" si="79">AB125-AA125</f>
        <v>228.60000000000002</v>
      </c>
      <c r="AL125" s="327">
        <f t="shared" ref="AL125:AL134" si="80">AC125-AB125</f>
        <v>127.96999999999997</v>
      </c>
      <c r="AM125" s="327">
        <f t="shared" ref="AM125:AM134" si="81">AD125-AC125</f>
        <v>176.12</v>
      </c>
      <c r="AN125" s="327">
        <f>AE125</f>
        <v>239.39005262328152</v>
      </c>
    </row>
    <row r="126" spans="2:43" ht="15" customHeight="1" x14ac:dyDescent="0.25">
      <c r="B126" s="130" t="s">
        <v>83</v>
      </c>
      <c r="C126" s="130"/>
      <c r="D126" s="130"/>
      <c r="E126" s="130"/>
      <c r="F126" s="130"/>
      <c r="G126" s="130"/>
      <c r="H126" s="130"/>
      <c r="I126" s="130"/>
      <c r="J126" s="130"/>
      <c r="K126" s="130"/>
      <c r="L126" s="327">
        <v>141.86000000000001</v>
      </c>
      <c r="M126" s="327">
        <v>155.36000000000001</v>
      </c>
      <c r="N126" s="327">
        <v>163.62</v>
      </c>
      <c r="O126" s="327">
        <v>166.15</v>
      </c>
      <c r="P126" s="327">
        <v>164.2</v>
      </c>
      <c r="Q126" s="327">
        <v>219.15</v>
      </c>
      <c r="R126" s="327">
        <v>218.65</v>
      </c>
      <c r="S126" s="327">
        <v>254.75</v>
      </c>
      <c r="T126" s="327">
        <v>218.69</v>
      </c>
      <c r="U126" s="327">
        <v>203.28</v>
      </c>
      <c r="V126" s="327">
        <v>230.46</v>
      </c>
      <c r="W126" s="327">
        <v>209.59</v>
      </c>
      <c r="X126" s="327">
        <f>AD126</f>
        <v>245.89</v>
      </c>
      <c r="Y126" s="327"/>
      <c r="AA126" s="327">
        <v>65.83</v>
      </c>
      <c r="AB126" s="327">
        <v>135.31</v>
      </c>
      <c r="AC126" s="327">
        <v>184.99</v>
      </c>
      <c r="AD126" s="327">
        <v>245.89</v>
      </c>
      <c r="AE126" s="325">
        <v>68.124594079999994</v>
      </c>
      <c r="AF126" s="325">
        <v>132.71864915</v>
      </c>
      <c r="AJ126" s="327">
        <f t="shared" si="78"/>
        <v>65.83</v>
      </c>
      <c r="AK126" s="327">
        <f t="shared" si="79"/>
        <v>69.48</v>
      </c>
      <c r="AL126" s="327">
        <f t="shared" si="80"/>
        <v>49.680000000000007</v>
      </c>
      <c r="AM126" s="327">
        <f t="shared" si="81"/>
        <v>60.899999999999977</v>
      </c>
      <c r="AN126" s="327">
        <f t="shared" ref="AN126:AN139" si="82">AE126</f>
        <v>68.124594079999994</v>
      </c>
    </row>
    <row r="127" spans="2:43" ht="15" customHeight="1" x14ac:dyDescent="0.25">
      <c r="B127" s="40" t="s">
        <v>22</v>
      </c>
      <c r="C127" s="40"/>
      <c r="D127" s="40"/>
      <c r="E127" s="40"/>
      <c r="F127" s="40"/>
      <c r="G127" s="40"/>
      <c r="H127" s="40"/>
      <c r="I127" s="40"/>
      <c r="J127" s="40"/>
      <c r="K127" s="40"/>
      <c r="L127" s="318">
        <v>506.39</v>
      </c>
      <c r="M127" s="318">
        <v>576.97</v>
      </c>
      <c r="N127" s="318">
        <v>620.37</v>
      </c>
      <c r="O127" s="318">
        <v>628.04</v>
      </c>
      <c r="P127" s="318">
        <v>671.81</v>
      </c>
      <c r="Q127" s="318">
        <v>772.13</v>
      </c>
      <c r="R127" s="318">
        <v>780.52</v>
      </c>
      <c r="S127" s="318">
        <v>930.37</v>
      </c>
      <c r="T127" s="318">
        <v>901.14</v>
      </c>
      <c r="U127" s="318">
        <v>931.94</v>
      </c>
      <c r="V127" s="318">
        <v>994.98</v>
      </c>
      <c r="W127" s="318">
        <v>900.8</v>
      </c>
      <c r="X127" s="318">
        <f>AD127</f>
        <v>1002.27</v>
      </c>
      <c r="Y127" s="318"/>
      <c r="AA127" s="318">
        <v>289.52999999999997</v>
      </c>
      <c r="AB127" s="318">
        <v>587.59</v>
      </c>
      <c r="AC127" s="318">
        <v>765.25</v>
      </c>
      <c r="AD127" s="318">
        <v>1002.27</v>
      </c>
      <c r="AE127" s="361">
        <v>307.51464670328153</v>
      </c>
      <c r="AF127" s="361">
        <v>558.57463422606293</v>
      </c>
      <c r="AJ127" s="318">
        <f t="shared" si="78"/>
        <v>289.52999999999997</v>
      </c>
      <c r="AK127" s="318">
        <f t="shared" si="79"/>
        <v>298.06000000000006</v>
      </c>
      <c r="AL127" s="318">
        <f t="shared" si="80"/>
        <v>177.65999999999997</v>
      </c>
      <c r="AM127" s="318">
        <f t="shared" si="81"/>
        <v>237.01999999999998</v>
      </c>
      <c r="AN127" s="318">
        <f t="shared" si="82"/>
        <v>307.51464670328153</v>
      </c>
    </row>
    <row r="128" spans="2:43" ht="15" customHeight="1" x14ac:dyDescent="0.25">
      <c r="B128" s="132" t="s">
        <v>84</v>
      </c>
      <c r="C128" s="132"/>
      <c r="D128" s="132"/>
      <c r="E128" s="132"/>
      <c r="F128" s="132"/>
      <c r="G128" s="132"/>
      <c r="H128" s="132"/>
      <c r="I128" s="132"/>
      <c r="J128" s="132"/>
      <c r="K128" s="132"/>
      <c r="L128" s="327">
        <v>61.01</v>
      </c>
      <c r="M128" s="327">
        <v>24.65</v>
      </c>
      <c r="N128" s="327">
        <v>25.43</v>
      </c>
      <c r="O128" s="327">
        <v>39.880000000000003</v>
      </c>
      <c r="P128" s="327">
        <v>22.62</v>
      </c>
      <c r="Q128" s="327">
        <v>21.78</v>
      </c>
      <c r="R128" s="327">
        <v>25.71</v>
      </c>
      <c r="S128" s="327">
        <v>24.97</v>
      </c>
      <c r="T128" s="327">
        <v>175.27</v>
      </c>
      <c r="U128" s="327">
        <v>56.37</v>
      </c>
      <c r="V128" s="327">
        <v>249.64</v>
      </c>
      <c r="W128" s="327">
        <v>331.78</v>
      </c>
      <c r="X128" s="327">
        <f>AD128</f>
        <v>92.32</v>
      </c>
      <c r="Y128" s="327"/>
      <c r="AA128" s="327">
        <v>14.95</v>
      </c>
      <c r="AB128" s="327">
        <v>24.7</v>
      </c>
      <c r="AC128" s="327">
        <v>42.86</v>
      </c>
      <c r="AD128" s="327">
        <v>92.32</v>
      </c>
      <c r="AE128" s="325">
        <v>12.302630811888022</v>
      </c>
      <c r="AF128" s="325">
        <v>21.468067271083157</v>
      </c>
      <c r="AJ128" s="327">
        <f t="shared" si="78"/>
        <v>14.95</v>
      </c>
      <c r="AK128" s="327">
        <f t="shared" si="79"/>
        <v>9.75</v>
      </c>
      <c r="AL128" s="327">
        <f t="shared" si="80"/>
        <v>18.16</v>
      </c>
      <c r="AM128" s="327">
        <f t="shared" si="81"/>
        <v>49.459999999999994</v>
      </c>
      <c r="AN128" s="327">
        <f t="shared" si="82"/>
        <v>12.302630811888022</v>
      </c>
    </row>
    <row r="129" spans="2:43" ht="15" customHeight="1" x14ac:dyDescent="0.25">
      <c r="B129" s="132" t="s">
        <v>85</v>
      </c>
      <c r="C129" s="132"/>
      <c r="D129" s="132"/>
      <c r="E129" s="132"/>
      <c r="F129" s="132"/>
      <c r="G129" s="132"/>
      <c r="H129" s="132"/>
      <c r="I129" s="132"/>
      <c r="J129" s="132"/>
      <c r="K129" s="132"/>
      <c r="L129" s="327">
        <v>185.15</v>
      </c>
      <c r="M129" s="327">
        <v>225.55</v>
      </c>
      <c r="N129" s="327">
        <v>237.67</v>
      </c>
      <c r="O129" s="327">
        <v>230.31</v>
      </c>
      <c r="P129" s="327">
        <v>217.05</v>
      </c>
      <c r="Q129" s="327">
        <v>281.23</v>
      </c>
      <c r="R129" s="327">
        <v>251.11</v>
      </c>
      <c r="S129" s="327">
        <v>279.32</v>
      </c>
      <c r="T129" s="327">
        <v>327.06</v>
      </c>
      <c r="U129" s="327">
        <v>300.22000000000003</v>
      </c>
      <c r="V129" s="327">
        <v>330.67</v>
      </c>
      <c r="W129" s="327">
        <v>355.19</v>
      </c>
      <c r="X129" s="327">
        <f>(AD129)</f>
        <v>443.46</v>
      </c>
      <c r="Y129" s="327"/>
      <c r="Z129" s="327"/>
      <c r="AA129" s="327">
        <v>141.09</v>
      </c>
      <c r="AB129" s="327">
        <v>241.96</v>
      </c>
      <c r="AC129" s="327">
        <v>337.77</v>
      </c>
      <c r="AD129" s="327">
        <v>443.46</v>
      </c>
      <c r="AE129" s="325">
        <v>139.42012998572136</v>
      </c>
      <c r="AF129" s="325">
        <v>251.75993958680215</v>
      </c>
      <c r="AJ129" s="327">
        <f t="shared" si="78"/>
        <v>141.09</v>
      </c>
      <c r="AK129" s="327">
        <f t="shared" si="79"/>
        <v>100.87</v>
      </c>
      <c r="AL129" s="327">
        <f t="shared" si="80"/>
        <v>95.809999999999974</v>
      </c>
      <c r="AM129" s="327">
        <f t="shared" si="81"/>
        <v>105.69</v>
      </c>
      <c r="AN129" s="327">
        <f t="shared" si="82"/>
        <v>139.42012998572136</v>
      </c>
    </row>
    <row r="130" spans="2:43" ht="15" customHeight="1" x14ac:dyDescent="0.25">
      <c r="B130" s="133" t="s">
        <v>86</v>
      </c>
      <c r="C130" s="133"/>
      <c r="D130" s="133"/>
      <c r="E130" s="133"/>
      <c r="F130" s="133"/>
      <c r="G130" s="133"/>
      <c r="H130" s="133"/>
      <c r="I130" s="133"/>
      <c r="J130" s="133"/>
      <c r="K130" s="133"/>
      <c r="L130" s="327">
        <v>123.33</v>
      </c>
      <c r="M130" s="327">
        <v>140.94999999999999</v>
      </c>
      <c r="N130" s="327">
        <v>149.62</v>
      </c>
      <c r="O130" s="327">
        <v>143.44</v>
      </c>
      <c r="P130" s="327">
        <v>144.51</v>
      </c>
      <c r="Q130" s="327">
        <v>149.02000000000001</v>
      </c>
      <c r="R130" s="327">
        <v>154.38999999999999</v>
      </c>
      <c r="S130" s="327">
        <v>176.05</v>
      </c>
      <c r="T130" s="327">
        <v>189.3</v>
      </c>
      <c r="U130" s="327">
        <v>165.9</v>
      </c>
      <c r="V130" s="327">
        <v>186.47</v>
      </c>
      <c r="W130" s="327">
        <v>185.33</v>
      </c>
      <c r="X130" s="327">
        <f>(AD130)</f>
        <v>213.13</v>
      </c>
      <c r="Y130" s="327"/>
      <c r="Z130" s="327"/>
      <c r="AA130" s="327">
        <v>47.67</v>
      </c>
      <c r="AB130" s="327">
        <v>97.31</v>
      </c>
      <c r="AC130" s="327">
        <v>152.32</v>
      </c>
      <c r="AD130" s="327">
        <v>213.13</v>
      </c>
      <c r="AE130" s="325">
        <v>57.197964585858713</v>
      </c>
      <c r="AF130" s="325">
        <v>113.15943060728543</v>
      </c>
      <c r="AJ130" s="327">
        <f t="shared" si="78"/>
        <v>47.67</v>
      </c>
      <c r="AK130" s="327">
        <f t="shared" si="79"/>
        <v>49.64</v>
      </c>
      <c r="AL130" s="327">
        <f t="shared" si="80"/>
        <v>55.009999999999991</v>
      </c>
      <c r="AM130" s="327">
        <f t="shared" si="81"/>
        <v>60.81</v>
      </c>
      <c r="AN130" s="327">
        <f t="shared" si="82"/>
        <v>57.197964585858713</v>
      </c>
    </row>
    <row r="131" spans="2:43" ht="15" customHeight="1" x14ac:dyDescent="0.25">
      <c r="B131" s="133" t="s">
        <v>87</v>
      </c>
      <c r="C131" s="133"/>
      <c r="D131" s="133"/>
      <c r="E131" s="133"/>
      <c r="F131" s="133"/>
      <c r="G131" s="133"/>
      <c r="H131" s="133"/>
      <c r="I131" s="133"/>
      <c r="J131" s="133"/>
      <c r="K131" s="133"/>
      <c r="L131" s="327">
        <v>32.26</v>
      </c>
      <c r="M131" s="327">
        <v>36.1</v>
      </c>
      <c r="N131" s="327">
        <v>37.28</v>
      </c>
      <c r="O131" s="327">
        <v>38.21</v>
      </c>
      <c r="P131" s="327">
        <v>36.96</v>
      </c>
      <c r="Q131" s="327">
        <v>44.57</v>
      </c>
      <c r="R131" s="327">
        <v>48.56</v>
      </c>
      <c r="S131" s="327">
        <v>56.61</v>
      </c>
      <c r="T131" s="327">
        <v>68.78</v>
      </c>
      <c r="U131" s="327">
        <v>70.86</v>
      </c>
      <c r="V131" s="327">
        <v>86.97</v>
      </c>
      <c r="W131" s="327">
        <v>105.78</v>
      </c>
      <c r="X131" s="327">
        <f>(AD131)</f>
        <v>131.04</v>
      </c>
      <c r="Y131" s="327"/>
      <c r="Z131" s="327"/>
      <c r="AA131" s="327">
        <v>29.59</v>
      </c>
      <c r="AB131" s="327">
        <v>60.12</v>
      </c>
      <c r="AC131" s="327">
        <v>93.03</v>
      </c>
      <c r="AD131" s="327">
        <v>131.04</v>
      </c>
      <c r="AE131" s="325">
        <v>31.004011491314518</v>
      </c>
      <c r="AF131" s="325">
        <v>61.097432363431267</v>
      </c>
      <c r="AJ131" s="327">
        <f t="shared" si="78"/>
        <v>29.59</v>
      </c>
      <c r="AK131" s="327">
        <f t="shared" si="79"/>
        <v>30.529999999999998</v>
      </c>
      <c r="AL131" s="327">
        <f t="shared" si="80"/>
        <v>32.910000000000004</v>
      </c>
      <c r="AM131" s="327">
        <f t="shared" si="81"/>
        <v>38.009999999999991</v>
      </c>
      <c r="AN131" s="327">
        <f t="shared" si="82"/>
        <v>31.004011491314518</v>
      </c>
    </row>
    <row r="132" spans="2:43" ht="15" customHeight="1" x14ac:dyDescent="0.25">
      <c r="B132" s="133" t="s">
        <v>88</v>
      </c>
      <c r="C132" s="133"/>
      <c r="D132" s="133"/>
      <c r="E132" s="133"/>
      <c r="F132" s="133"/>
      <c r="G132" s="133"/>
      <c r="H132" s="133"/>
      <c r="I132" s="133"/>
      <c r="J132" s="133"/>
      <c r="K132" s="133"/>
      <c r="L132" s="327">
        <v>29.57</v>
      </c>
      <c r="M132" s="327">
        <v>48.5</v>
      </c>
      <c r="N132" s="327">
        <v>50.77</v>
      </c>
      <c r="O132" s="327">
        <v>48.66</v>
      </c>
      <c r="P132" s="327">
        <v>35.58</v>
      </c>
      <c r="Q132" s="327">
        <v>87.64</v>
      </c>
      <c r="R132" s="327">
        <v>48.16</v>
      </c>
      <c r="S132" s="327">
        <v>46.66</v>
      </c>
      <c r="T132" s="327">
        <v>68.98</v>
      </c>
      <c r="U132" s="327">
        <v>63.46</v>
      </c>
      <c r="V132" s="327">
        <v>57.23</v>
      </c>
      <c r="W132" s="327">
        <v>64.08</v>
      </c>
      <c r="X132" s="327">
        <f>(AD132)</f>
        <v>99.29</v>
      </c>
      <c r="Y132" s="327"/>
      <c r="Z132" s="327"/>
      <c r="AA132" s="327">
        <v>63.82</v>
      </c>
      <c r="AB132" s="327">
        <v>84.53</v>
      </c>
      <c r="AC132" s="327">
        <v>92.43</v>
      </c>
      <c r="AD132" s="327">
        <v>99.29</v>
      </c>
      <c r="AE132" s="325">
        <v>51.218153908548118</v>
      </c>
      <c r="AF132" s="325">
        <v>77.503076616085451</v>
      </c>
      <c r="AJ132" s="327">
        <f t="shared" si="78"/>
        <v>63.82</v>
      </c>
      <c r="AK132" s="327">
        <f t="shared" si="79"/>
        <v>20.71</v>
      </c>
      <c r="AL132" s="327">
        <f t="shared" si="80"/>
        <v>7.9000000000000057</v>
      </c>
      <c r="AM132" s="327">
        <f t="shared" si="81"/>
        <v>6.8599999999999994</v>
      </c>
      <c r="AN132" s="327">
        <f t="shared" si="82"/>
        <v>51.218153908548118</v>
      </c>
    </row>
    <row r="133" spans="2:43" ht="15" customHeight="1" x14ac:dyDescent="0.25">
      <c r="B133" s="132" t="s">
        <v>89</v>
      </c>
      <c r="C133" s="132"/>
      <c r="D133" s="132"/>
      <c r="E133" s="132"/>
      <c r="F133" s="132"/>
      <c r="G133" s="132"/>
      <c r="H133" s="132"/>
      <c r="I133" s="132"/>
      <c r="J133" s="132"/>
      <c r="K133" s="132"/>
      <c r="L133" s="327">
        <v>0</v>
      </c>
      <c r="M133" s="327">
        <v>0</v>
      </c>
      <c r="N133" s="327">
        <v>0</v>
      </c>
      <c r="O133" s="327">
        <v>0</v>
      </c>
      <c r="P133" s="327">
        <v>0</v>
      </c>
      <c r="Q133" s="327">
        <v>0</v>
      </c>
      <c r="R133" s="327">
        <v>0</v>
      </c>
      <c r="S133" s="327">
        <v>0</v>
      </c>
      <c r="T133" s="327">
        <v>0</v>
      </c>
      <c r="U133" s="327">
        <v>0</v>
      </c>
      <c r="V133" s="327">
        <v>-0.21</v>
      </c>
      <c r="W133" s="327">
        <v>17.920000000000002</v>
      </c>
      <c r="X133" s="327">
        <f>AD133</f>
        <v>37.18</v>
      </c>
      <c r="Y133" s="327"/>
      <c r="AA133" s="327">
        <v>7.35</v>
      </c>
      <c r="AB133" s="327">
        <v>22.72</v>
      </c>
      <c r="AC133" s="327">
        <v>26.93</v>
      </c>
      <c r="AD133" s="327">
        <v>37.18</v>
      </c>
      <c r="AE133" s="325">
        <v>5.7501443849999996</v>
      </c>
      <c r="AF133" s="325">
        <v>17.344773649999997</v>
      </c>
      <c r="AJ133" s="327">
        <f t="shared" si="78"/>
        <v>7.35</v>
      </c>
      <c r="AK133" s="327">
        <f t="shared" si="79"/>
        <v>15.37</v>
      </c>
      <c r="AL133" s="327">
        <f t="shared" si="80"/>
        <v>4.2100000000000009</v>
      </c>
      <c r="AM133" s="327">
        <f t="shared" si="81"/>
        <v>10.25</v>
      </c>
      <c r="AN133" s="327">
        <f t="shared" si="82"/>
        <v>5.7501443849999996</v>
      </c>
    </row>
    <row r="134" spans="2:43" ht="15" customHeight="1" x14ac:dyDescent="0.25">
      <c r="B134" s="40" t="s">
        <v>90</v>
      </c>
      <c r="C134" s="40"/>
      <c r="D134" s="40"/>
      <c r="E134" s="40"/>
      <c r="F134" s="40"/>
      <c r="G134" s="40"/>
      <c r="H134" s="40"/>
      <c r="I134" s="40"/>
      <c r="J134" s="40"/>
      <c r="K134" s="40"/>
      <c r="L134" s="318">
        <v>382.25</v>
      </c>
      <c r="M134" s="318">
        <v>376.07</v>
      </c>
      <c r="N134" s="318">
        <v>408.13</v>
      </c>
      <c r="O134" s="318">
        <v>437.6</v>
      </c>
      <c r="P134" s="318">
        <v>477.38</v>
      </c>
      <c r="Q134" s="318">
        <v>512.66999999999996</v>
      </c>
      <c r="R134" s="318">
        <v>555.11</v>
      </c>
      <c r="S134" s="318">
        <v>676.02</v>
      </c>
      <c r="T134" s="318">
        <v>749.34</v>
      </c>
      <c r="U134" s="318">
        <v>688.09</v>
      </c>
      <c r="V134" s="318">
        <v>913.73</v>
      </c>
      <c r="W134" s="318">
        <v>895.31</v>
      </c>
      <c r="X134" s="318">
        <f>AD134</f>
        <v>688.32</v>
      </c>
      <c r="Y134" s="318"/>
      <c r="AA134" s="318">
        <v>170.75</v>
      </c>
      <c r="AB134" s="318">
        <v>393.05</v>
      </c>
      <c r="AC134" s="318">
        <v>497.27</v>
      </c>
      <c r="AD134" s="318">
        <v>688.32</v>
      </c>
      <c r="AE134" s="361">
        <v>186.14729191444818</v>
      </c>
      <c r="AF134" s="361">
        <v>345.62753556034392</v>
      </c>
      <c r="AJ134" s="318">
        <f t="shared" si="78"/>
        <v>170.75</v>
      </c>
      <c r="AK134" s="318">
        <f t="shared" si="79"/>
        <v>222.3</v>
      </c>
      <c r="AL134" s="318">
        <f t="shared" si="80"/>
        <v>104.21999999999997</v>
      </c>
      <c r="AM134" s="318">
        <f t="shared" si="81"/>
        <v>191.05000000000007</v>
      </c>
      <c r="AN134" s="318">
        <f t="shared" si="82"/>
        <v>186.14729191444818</v>
      </c>
    </row>
    <row r="135" spans="2:43" ht="15" customHeight="1" x14ac:dyDescent="0.25">
      <c r="B135" s="134" t="s">
        <v>91</v>
      </c>
      <c r="C135" s="134"/>
      <c r="D135" s="134"/>
      <c r="E135" s="134"/>
      <c r="F135" s="134"/>
      <c r="G135" s="134"/>
      <c r="H135" s="134"/>
      <c r="I135" s="134"/>
      <c r="J135" s="134"/>
      <c r="K135" s="134"/>
      <c r="L135" s="347">
        <v>0.75</v>
      </c>
      <c r="M135" s="347">
        <v>0.65</v>
      </c>
      <c r="N135" s="347">
        <v>0.66</v>
      </c>
      <c r="O135" s="347">
        <v>0.7</v>
      </c>
      <c r="P135" s="347">
        <v>0.71</v>
      </c>
      <c r="Q135" s="347">
        <v>0.66</v>
      </c>
      <c r="R135" s="347">
        <v>0.71</v>
      </c>
      <c r="S135" s="347">
        <v>0.73</v>
      </c>
      <c r="T135" s="347">
        <v>0.83</v>
      </c>
      <c r="U135" s="347">
        <v>0.74</v>
      </c>
      <c r="V135" s="347">
        <v>0.92</v>
      </c>
      <c r="W135" s="347">
        <v>0.99</v>
      </c>
      <c r="X135" s="347">
        <f>AD135</f>
        <v>0.69</v>
      </c>
      <c r="Y135" s="347"/>
      <c r="AA135" s="347">
        <v>0.59</v>
      </c>
      <c r="AB135" s="347">
        <v>0.67</v>
      </c>
      <c r="AC135" s="347">
        <v>0.65</v>
      </c>
      <c r="AD135" s="347">
        <v>0.69</v>
      </c>
      <c r="AE135" s="508">
        <v>0.60532821415189453</v>
      </c>
      <c r="AF135" s="508">
        <v>0.61876697290278959</v>
      </c>
      <c r="AJ135" s="347"/>
      <c r="AK135" s="347"/>
      <c r="AL135" s="347"/>
      <c r="AM135" s="347"/>
      <c r="AN135" s="347"/>
    </row>
    <row r="136" spans="2:43" ht="15" customHeight="1" x14ac:dyDescent="0.25">
      <c r="B136" s="131" t="s">
        <v>92</v>
      </c>
      <c r="C136" s="131"/>
      <c r="D136" s="131"/>
      <c r="E136" s="131"/>
      <c r="F136" s="131"/>
      <c r="G136" s="131"/>
      <c r="H136" s="131"/>
      <c r="I136" s="131"/>
      <c r="J136" s="131"/>
      <c r="K136" s="131"/>
      <c r="L136" s="327">
        <v>0</v>
      </c>
      <c r="M136" s="327">
        <v>0</v>
      </c>
      <c r="N136" s="327">
        <v>0</v>
      </c>
      <c r="O136" s="327">
        <v>1.55</v>
      </c>
      <c r="P136" s="327">
        <v>0</v>
      </c>
      <c r="Q136" s="327">
        <v>-0.21</v>
      </c>
      <c r="R136" s="327">
        <v>-0.1</v>
      </c>
      <c r="S136" s="327">
        <v>-0.41</v>
      </c>
      <c r="T136" s="327">
        <v>-0.34</v>
      </c>
      <c r="U136" s="327">
        <v>0</v>
      </c>
      <c r="V136" s="327">
        <v>0</v>
      </c>
      <c r="W136" s="327">
        <v>0.92</v>
      </c>
      <c r="X136" s="327">
        <f>(AD136)</f>
        <v>-0.08</v>
      </c>
      <c r="Y136" s="327"/>
      <c r="AA136" s="327">
        <v>0</v>
      </c>
      <c r="AB136" s="327">
        <v>0</v>
      </c>
      <c r="AC136" s="327">
        <v>-0.08</v>
      </c>
      <c r="AD136" s="327">
        <v>-0.08</v>
      </c>
      <c r="AE136" s="325">
        <v>0</v>
      </c>
      <c r="AF136" s="325">
        <v>0</v>
      </c>
      <c r="AJ136" s="327">
        <f>AA136</f>
        <v>0</v>
      </c>
      <c r="AK136" s="327">
        <f t="shared" ref="AK136:AM139" si="83">AB136-AA136</f>
        <v>0</v>
      </c>
      <c r="AL136" s="327">
        <f t="shared" si="83"/>
        <v>-0.08</v>
      </c>
      <c r="AM136" s="327">
        <f t="shared" si="83"/>
        <v>0</v>
      </c>
      <c r="AN136" s="327">
        <f t="shared" si="82"/>
        <v>0</v>
      </c>
    </row>
    <row r="137" spans="2:43" ht="15" customHeight="1" x14ac:dyDescent="0.25">
      <c r="B137" s="131" t="s">
        <v>93</v>
      </c>
      <c r="C137" s="131"/>
      <c r="D137" s="131"/>
      <c r="E137" s="131"/>
      <c r="F137" s="131"/>
      <c r="G137" s="131"/>
      <c r="H137" s="131"/>
      <c r="I137" s="131"/>
      <c r="J137" s="131"/>
      <c r="K137" s="131"/>
      <c r="L137" s="327">
        <v>294.66000000000003</v>
      </c>
      <c r="M137" s="327">
        <v>291.83</v>
      </c>
      <c r="N137" s="327">
        <v>299.94</v>
      </c>
      <c r="O137" s="327">
        <v>287.94</v>
      </c>
      <c r="P137" s="327">
        <v>292.08</v>
      </c>
      <c r="Q137" s="327">
        <v>319.56</v>
      </c>
      <c r="R137" s="327">
        <v>343.13</v>
      </c>
      <c r="S137" s="327">
        <v>310.61</v>
      </c>
      <c r="T137" s="327">
        <v>340.96</v>
      </c>
      <c r="U137" s="327">
        <v>373.02</v>
      </c>
      <c r="V137" s="327">
        <v>428.2</v>
      </c>
      <c r="W137" s="327">
        <v>414.58</v>
      </c>
      <c r="X137" s="327">
        <f>(AD137)</f>
        <v>438.91</v>
      </c>
      <c r="Y137" s="327"/>
      <c r="AA137" s="327">
        <v>107.28</v>
      </c>
      <c r="AB137" s="327">
        <v>216.51</v>
      </c>
      <c r="AC137" s="327">
        <v>328.32</v>
      </c>
      <c r="AD137" s="327">
        <v>438.91</v>
      </c>
      <c r="AE137" s="325">
        <v>110.10513432116841</v>
      </c>
      <c r="AF137" s="325">
        <v>221.75292914992275</v>
      </c>
      <c r="AJ137" s="327">
        <f>AA137</f>
        <v>107.28</v>
      </c>
      <c r="AK137" s="327">
        <f t="shared" si="83"/>
        <v>109.22999999999999</v>
      </c>
      <c r="AL137" s="327">
        <f t="shared" si="83"/>
        <v>111.81</v>
      </c>
      <c r="AM137" s="327">
        <f t="shared" si="83"/>
        <v>110.59000000000003</v>
      </c>
      <c r="AN137" s="327">
        <f t="shared" si="82"/>
        <v>110.10513432116841</v>
      </c>
    </row>
    <row r="138" spans="2:43" ht="15" customHeight="1" x14ac:dyDescent="0.25">
      <c r="B138" s="131" t="s">
        <v>94</v>
      </c>
      <c r="C138" s="131"/>
      <c r="D138" s="131"/>
      <c r="E138" s="131"/>
      <c r="F138" s="131"/>
      <c r="G138" s="131"/>
      <c r="H138" s="131"/>
      <c r="I138" s="131"/>
      <c r="J138" s="131"/>
      <c r="K138" s="131"/>
      <c r="L138" s="327">
        <v>13.08</v>
      </c>
      <c r="M138" s="327">
        <v>19.059999999999999</v>
      </c>
      <c r="N138" s="327">
        <v>18.13</v>
      </c>
      <c r="O138" s="327">
        <v>23.08</v>
      </c>
      <c r="P138" s="327">
        <v>23.09</v>
      </c>
      <c r="Q138" s="327">
        <v>23.11</v>
      </c>
      <c r="R138" s="327">
        <v>23.11</v>
      </c>
      <c r="S138" s="327">
        <v>18.23</v>
      </c>
      <c r="T138" s="327">
        <v>18.23</v>
      </c>
      <c r="U138" s="327">
        <v>18.23</v>
      </c>
      <c r="V138" s="327">
        <v>18.23</v>
      </c>
      <c r="W138" s="327">
        <v>18.23</v>
      </c>
      <c r="X138" s="327">
        <f>AD138</f>
        <v>18.36</v>
      </c>
      <c r="Y138" s="327"/>
      <c r="AA138" s="327">
        <v>4.5599999999999996</v>
      </c>
      <c r="AB138" s="327">
        <v>9.14</v>
      </c>
      <c r="AC138" s="327">
        <v>13.73</v>
      </c>
      <c r="AD138" s="327">
        <v>18.36</v>
      </c>
      <c r="AE138" s="325">
        <v>4.6058062724997901</v>
      </c>
      <c r="AF138" s="325">
        <v>9.2226896722619838</v>
      </c>
      <c r="AJ138" s="327">
        <f>AA138</f>
        <v>4.5599999999999996</v>
      </c>
      <c r="AK138" s="327">
        <f t="shared" si="83"/>
        <v>4.580000000000001</v>
      </c>
      <c r="AL138" s="327">
        <f t="shared" si="83"/>
        <v>4.59</v>
      </c>
      <c r="AM138" s="327">
        <f t="shared" si="83"/>
        <v>4.629999999999999</v>
      </c>
      <c r="AN138" s="327">
        <f t="shared" si="82"/>
        <v>4.6058062724997901</v>
      </c>
    </row>
    <row r="139" spans="2:43" ht="15" customHeight="1" x14ac:dyDescent="0.25">
      <c r="B139" s="6" t="s">
        <v>95</v>
      </c>
      <c r="C139" s="6"/>
      <c r="D139" s="6"/>
      <c r="E139" s="6"/>
      <c r="F139" s="6"/>
      <c r="G139" s="6"/>
      <c r="H139" s="6"/>
      <c r="I139" s="6"/>
      <c r="J139" s="6"/>
      <c r="K139" s="6"/>
      <c r="L139" s="318">
        <v>100.67</v>
      </c>
      <c r="M139" s="318">
        <v>103.3</v>
      </c>
      <c r="N139" s="318">
        <v>126.32</v>
      </c>
      <c r="O139" s="318">
        <v>171.19</v>
      </c>
      <c r="P139" s="318">
        <v>208.4</v>
      </c>
      <c r="Q139" s="318">
        <v>216.44</v>
      </c>
      <c r="R139" s="318">
        <v>235.2</v>
      </c>
      <c r="S139" s="318">
        <v>384.06</v>
      </c>
      <c r="T139" s="318">
        <v>426.95</v>
      </c>
      <c r="U139" s="318">
        <v>333.3</v>
      </c>
      <c r="V139" s="318">
        <v>503.76</v>
      </c>
      <c r="W139" s="318">
        <v>498.04</v>
      </c>
      <c r="X139" s="318">
        <f>AD139</f>
        <v>267.87</v>
      </c>
      <c r="Y139" s="318"/>
      <c r="AA139" s="318">
        <v>68.03</v>
      </c>
      <c r="AB139" s="318">
        <v>185.68</v>
      </c>
      <c r="AC139" s="318">
        <v>182.76</v>
      </c>
      <c r="AD139" s="318">
        <v>267.87</v>
      </c>
      <c r="AE139" s="361">
        <v>80.648089431851574</v>
      </c>
      <c r="AF139" s="361">
        <v>133.09756816156738</v>
      </c>
      <c r="AJ139" s="318">
        <f>AA139</f>
        <v>68.03</v>
      </c>
      <c r="AK139" s="318">
        <f t="shared" si="83"/>
        <v>117.65</v>
      </c>
      <c r="AL139" s="318">
        <f t="shared" si="83"/>
        <v>-2.9200000000000159</v>
      </c>
      <c r="AM139" s="318">
        <f t="shared" si="83"/>
        <v>85.110000000000014</v>
      </c>
      <c r="AN139" s="318">
        <f t="shared" si="82"/>
        <v>80.648089431851574</v>
      </c>
    </row>
    <row r="140" spans="2:43" ht="15" customHeight="1" x14ac:dyDescent="0.25">
      <c r="B140" s="131"/>
      <c r="C140" s="131"/>
      <c r="D140" s="131"/>
      <c r="E140" s="131"/>
      <c r="F140" s="131"/>
      <c r="G140" s="131"/>
      <c r="H140" s="131"/>
      <c r="I140" s="131"/>
      <c r="J140" s="131"/>
      <c r="K140" s="131"/>
      <c r="L140" s="264"/>
      <c r="M140" s="264"/>
      <c r="N140" s="264"/>
      <c r="O140" s="264"/>
      <c r="P140" s="264"/>
      <c r="Q140" s="330"/>
      <c r="R140" s="330"/>
      <c r="S140" s="330"/>
      <c r="T140" s="330"/>
      <c r="U140" s="330"/>
    </row>
    <row r="141" spans="2:43" ht="15" customHeight="1" x14ac:dyDescent="0.25">
      <c r="B141" s="170" t="s">
        <v>58</v>
      </c>
      <c r="C141" s="170"/>
      <c r="D141" s="170"/>
      <c r="E141" s="170"/>
      <c r="F141" s="170"/>
      <c r="G141" s="170"/>
      <c r="H141" s="170"/>
      <c r="I141" s="170"/>
      <c r="J141" s="170"/>
      <c r="K141" s="170"/>
      <c r="L141" s="240">
        <v>2010</v>
      </c>
      <c r="M141" s="240">
        <v>2011</v>
      </c>
      <c r="N141" s="240">
        <v>2012</v>
      </c>
      <c r="O141" s="240">
        <v>2013</v>
      </c>
      <c r="P141" s="240">
        <v>2014</v>
      </c>
      <c r="Q141" s="240">
        <v>2015</v>
      </c>
      <c r="R141" s="240">
        <v>2016</v>
      </c>
      <c r="S141" s="240">
        <v>2017</v>
      </c>
      <c r="T141" s="240">
        <v>2018</v>
      </c>
      <c r="U141" s="240">
        <v>2019</v>
      </c>
      <c r="V141" s="240">
        <v>2020</v>
      </c>
      <c r="W141" s="240">
        <v>2021</v>
      </c>
      <c r="X141" s="241">
        <v>2022</v>
      </c>
      <c r="Y141" s="242">
        <v>2023</v>
      </c>
      <c r="AA141" s="243" t="s">
        <v>283</v>
      </c>
      <c r="AB141" s="243" t="s">
        <v>284</v>
      </c>
      <c r="AC141" s="243" t="s">
        <v>285</v>
      </c>
      <c r="AD141" s="243">
        <v>2022</v>
      </c>
      <c r="AE141" s="244" t="s">
        <v>313</v>
      </c>
      <c r="AF141" s="244" t="s">
        <v>314</v>
      </c>
      <c r="AG141" s="245" t="s">
        <v>315</v>
      </c>
      <c r="AH141" s="246">
        <v>2023</v>
      </c>
      <c r="AJ141" s="243" t="s">
        <v>283</v>
      </c>
      <c r="AK141" s="243" t="s">
        <v>286</v>
      </c>
      <c r="AL141" s="243" t="s">
        <v>287</v>
      </c>
      <c r="AM141" s="243" t="s">
        <v>288</v>
      </c>
      <c r="AN141" s="244" t="s">
        <v>313</v>
      </c>
      <c r="AO141" s="244" t="s">
        <v>318</v>
      </c>
      <c r="AP141" s="244" t="s">
        <v>316</v>
      </c>
      <c r="AQ141" s="244" t="s">
        <v>317</v>
      </c>
    </row>
    <row r="142" spans="2:43" ht="15" customHeight="1" x14ac:dyDescent="0.25">
      <c r="B142" s="132" t="s">
        <v>82</v>
      </c>
      <c r="C142" s="132"/>
      <c r="D142" s="132"/>
      <c r="E142" s="132"/>
      <c r="F142" s="132"/>
      <c r="G142" s="132"/>
      <c r="H142" s="132"/>
      <c r="I142" s="132"/>
      <c r="J142" s="132"/>
      <c r="K142" s="132"/>
      <c r="L142" s="327">
        <v>276.49</v>
      </c>
      <c r="M142" s="327">
        <v>306.35000000000002</v>
      </c>
      <c r="N142" s="327">
        <v>355.5</v>
      </c>
      <c r="O142" s="327">
        <v>347.79</v>
      </c>
      <c r="P142" s="327">
        <v>382.03</v>
      </c>
      <c r="Q142" s="327">
        <v>498.22</v>
      </c>
      <c r="R142" s="327">
        <v>507.64</v>
      </c>
      <c r="S142" s="327">
        <v>598.22</v>
      </c>
      <c r="T142" s="327">
        <v>577.84</v>
      </c>
      <c r="U142" s="327">
        <v>650.83000000000004</v>
      </c>
      <c r="V142" s="327">
        <v>669.39</v>
      </c>
      <c r="W142" s="327">
        <v>584.41999999999996</v>
      </c>
      <c r="X142" s="327">
        <f>AD142</f>
        <v>718.3</v>
      </c>
      <c r="Y142" s="327"/>
      <c r="AA142" s="327">
        <v>199.43</v>
      </c>
      <c r="AB142" s="327">
        <v>413.66</v>
      </c>
      <c r="AC142" s="327">
        <v>545.45000000000005</v>
      </c>
      <c r="AD142" s="327">
        <v>718.3</v>
      </c>
      <c r="AE142" s="325">
        <v>223.10259674900038</v>
      </c>
      <c r="AF142" s="325">
        <v>394.07200699780003</v>
      </c>
      <c r="AJ142" s="327">
        <f t="shared" ref="AJ142:AJ151" si="84">AA142</f>
        <v>199.43</v>
      </c>
      <c r="AK142" s="327">
        <f t="shared" ref="AK142:AK151" si="85">AB142-AA142</f>
        <v>214.23000000000002</v>
      </c>
      <c r="AL142" s="327">
        <f t="shared" ref="AL142:AL151" si="86">AC142-AB142</f>
        <v>131.79000000000002</v>
      </c>
      <c r="AM142" s="327">
        <f t="shared" ref="AM142:AM151" si="87">AD142-AC142</f>
        <v>172.84999999999991</v>
      </c>
      <c r="AN142" s="327">
        <f>AE142</f>
        <v>223.10259674900038</v>
      </c>
    </row>
    <row r="143" spans="2:43" ht="15" customHeight="1" x14ac:dyDescent="0.25">
      <c r="B143" s="130" t="s">
        <v>83</v>
      </c>
      <c r="C143" s="130"/>
      <c r="D143" s="130"/>
      <c r="E143" s="130"/>
      <c r="F143" s="130"/>
      <c r="G143" s="130"/>
      <c r="H143" s="130"/>
      <c r="I143" s="130"/>
      <c r="J143" s="130"/>
      <c r="K143" s="130"/>
      <c r="L143" s="327">
        <v>107.01</v>
      </c>
      <c r="M143" s="327">
        <v>111.61</v>
      </c>
      <c r="N143" s="327">
        <v>127.35</v>
      </c>
      <c r="O143" s="327">
        <v>125.1</v>
      </c>
      <c r="P143" s="327">
        <v>123.58</v>
      </c>
      <c r="Q143" s="327">
        <v>197.44</v>
      </c>
      <c r="R143" s="327">
        <v>197.54</v>
      </c>
      <c r="S143" s="327">
        <v>225.57</v>
      </c>
      <c r="T143" s="327">
        <v>185.17</v>
      </c>
      <c r="U143" s="327">
        <v>181.57</v>
      </c>
      <c r="V143" s="327">
        <v>201.78</v>
      </c>
      <c r="W143" s="327">
        <v>177.2</v>
      </c>
      <c r="X143" s="327">
        <f>AD143</f>
        <v>233.5</v>
      </c>
      <c r="Y143" s="327"/>
      <c r="AA143" s="327">
        <v>58.69</v>
      </c>
      <c r="AB143" s="327">
        <v>123.75</v>
      </c>
      <c r="AC143" s="327">
        <v>173.89</v>
      </c>
      <c r="AD143" s="327">
        <v>233.5</v>
      </c>
      <c r="AE143" s="325">
        <v>63.489480952800029</v>
      </c>
      <c r="AF143" s="325">
        <v>122.81292656780002</v>
      </c>
      <c r="AJ143" s="327">
        <f t="shared" si="84"/>
        <v>58.69</v>
      </c>
      <c r="AK143" s="327">
        <f t="shared" si="85"/>
        <v>65.06</v>
      </c>
      <c r="AL143" s="327">
        <f t="shared" si="86"/>
        <v>50.139999999999986</v>
      </c>
      <c r="AM143" s="327">
        <f t="shared" si="87"/>
        <v>59.610000000000014</v>
      </c>
      <c r="AN143" s="327">
        <f t="shared" ref="AN143:AN156" si="88">AE143</f>
        <v>63.489480952800029</v>
      </c>
    </row>
    <row r="144" spans="2:43" ht="15" customHeight="1" x14ac:dyDescent="0.25">
      <c r="B144" s="40" t="s">
        <v>22</v>
      </c>
      <c r="C144" s="40"/>
      <c r="D144" s="40"/>
      <c r="E144" s="40"/>
      <c r="F144" s="40"/>
      <c r="G144" s="40"/>
      <c r="H144" s="40"/>
      <c r="I144" s="40"/>
      <c r="J144" s="40"/>
      <c r="K144" s="40"/>
      <c r="L144" s="318">
        <v>381.97</v>
      </c>
      <c r="M144" s="318">
        <v>414.5</v>
      </c>
      <c r="N144" s="318">
        <v>482.85</v>
      </c>
      <c r="O144" s="318">
        <v>472.89</v>
      </c>
      <c r="P144" s="318">
        <v>505.61</v>
      </c>
      <c r="Q144" s="318">
        <v>695.66</v>
      </c>
      <c r="R144" s="318">
        <v>705.18</v>
      </c>
      <c r="S144" s="318">
        <v>823.79</v>
      </c>
      <c r="T144" s="318">
        <v>763.01</v>
      </c>
      <c r="U144" s="318">
        <v>832.4</v>
      </c>
      <c r="V144" s="318">
        <v>871.17</v>
      </c>
      <c r="W144" s="318">
        <v>761.62</v>
      </c>
      <c r="X144" s="318">
        <f>AD144</f>
        <v>951.8</v>
      </c>
      <c r="Y144" s="318"/>
      <c r="AA144" s="318">
        <v>258.12</v>
      </c>
      <c r="AB144" s="318">
        <v>537.41</v>
      </c>
      <c r="AC144" s="318">
        <v>719.34</v>
      </c>
      <c r="AD144" s="318">
        <v>951.8</v>
      </c>
      <c r="AE144" s="361">
        <v>286.59207770180041</v>
      </c>
      <c r="AF144" s="361">
        <v>516.88493356560002</v>
      </c>
      <c r="AJ144" s="318">
        <f t="shared" si="84"/>
        <v>258.12</v>
      </c>
      <c r="AK144" s="318">
        <f t="shared" si="85"/>
        <v>279.28999999999996</v>
      </c>
      <c r="AL144" s="318">
        <f t="shared" si="86"/>
        <v>181.93000000000006</v>
      </c>
      <c r="AM144" s="318">
        <f t="shared" si="87"/>
        <v>232.45999999999992</v>
      </c>
      <c r="AN144" s="318">
        <f t="shared" si="88"/>
        <v>286.59207770180041</v>
      </c>
    </row>
    <row r="145" spans="2:43" ht="15" customHeight="1" x14ac:dyDescent="0.25">
      <c r="B145" s="132" t="s">
        <v>84</v>
      </c>
      <c r="C145" s="132"/>
      <c r="D145" s="132"/>
      <c r="E145" s="132"/>
      <c r="F145" s="132"/>
      <c r="G145" s="132"/>
      <c r="H145" s="132"/>
      <c r="I145" s="132"/>
      <c r="J145" s="132"/>
      <c r="K145" s="132"/>
      <c r="L145" s="327">
        <v>46.02</v>
      </c>
      <c r="M145" s="327">
        <v>17.71</v>
      </c>
      <c r="N145" s="327">
        <v>19.8</v>
      </c>
      <c r="O145" s="327">
        <v>30.03</v>
      </c>
      <c r="P145" s="327">
        <v>17.02</v>
      </c>
      <c r="Q145" s="327">
        <v>19.62</v>
      </c>
      <c r="R145" s="327">
        <v>23.23</v>
      </c>
      <c r="S145" s="327">
        <v>22.11</v>
      </c>
      <c r="T145" s="327">
        <v>148.4</v>
      </c>
      <c r="U145" s="327">
        <v>50.35</v>
      </c>
      <c r="V145" s="327">
        <v>195.1</v>
      </c>
      <c r="W145" s="327">
        <v>270.22000000000003</v>
      </c>
      <c r="X145" s="327">
        <f>AD145</f>
        <v>89.09</v>
      </c>
      <c r="Y145" s="327"/>
      <c r="AA145" s="327">
        <v>13.33</v>
      </c>
      <c r="AB145" s="327">
        <v>22.59</v>
      </c>
      <c r="AC145" s="327">
        <v>40.29</v>
      </c>
      <c r="AD145" s="327">
        <v>89.09</v>
      </c>
      <c r="AE145" s="325">
        <v>11.464660062000043</v>
      </c>
      <c r="AF145" s="325">
        <v>19.865348332299902</v>
      </c>
      <c r="AJ145" s="327">
        <f t="shared" si="84"/>
        <v>13.33</v>
      </c>
      <c r="AK145" s="327">
        <f t="shared" si="85"/>
        <v>9.26</v>
      </c>
      <c r="AL145" s="327">
        <f t="shared" si="86"/>
        <v>17.7</v>
      </c>
      <c r="AM145" s="327">
        <f t="shared" si="87"/>
        <v>48.800000000000004</v>
      </c>
      <c r="AN145" s="327">
        <f t="shared" si="88"/>
        <v>11.464660062000043</v>
      </c>
    </row>
    <row r="146" spans="2:43" ht="15" customHeight="1" x14ac:dyDescent="0.25">
      <c r="B146" s="132" t="s">
        <v>85</v>
      </c>
      <c r="C146" s="132"/>
      <c r="D146" s="132"/>
      <c r="E146" s="132"/>
      <c r="F146" s="132"/>
      <c r="G146" s="132"/>
      <c r="H146" s="132"/>
      <c r="I146" s="132"/>
      <c r="J146" s="132"/>
      <c r="K146" s="132"/>
      <c r="L146" s="327">
        <v>139.66</v>
      </c>
      <c r="M146" s="327">
        <v>162.04</v>
      </c>
      <c r="N146" s="327">
        <v>184.99</v>
      </c>
      <c r="O146" s="327">
        <v>173.42</v>
      </c>
      <c r="P146" s="327">
        <v>163.35</v>
      </c>
      <c r="Q146" s="327">
        <v>253.38</v>
      </c>
      <c r="R146" s="327">
        <v>226.88</v>
      </c>
      <c r="S146" s="327">
        <v>247.32</v>
      </c>
      <c r="T146" s="327">
        <v>277</v>
      </c>
      <c r="U146" s="327">
        <v>268.23</v>
      </c>
      <c r="V146" s="327">
        <v>289.52999999999997</v>
      </c>
      <c r="W146" s="327">
        <v>300.31</v>
      </c>
      <c r="X146" s="327">
        <f>(AD146)</f>
        <v>421.12</v>
      </c>
      <c r="Y146" s="327"/>
      <c r="Z146" s="327"/>
      <c r="AA146" s="327">
        <v>125.78</v>
      </c>
      <c r="AB146" s="327">
        <v>221.29</v>
      </c>
      <c r="AC146" s="327">
        <v>317.51</v>
      </c>
      <c r="AD146" s="327">
        <v>421.12</v>
      </c>
      <c r="AE146" s="325">
        <v>129.93349624649991</v>
      </c>
      <c r="AF146" s="325">
        <v>232.97080502950013</v>
      </c>
      <c r="AJ146" s="327">
        <f t="shared" si="84"/>
        <v>125.78</v>
      </c>
      <c r="AK146" s="327">
        <f t="shared" si="85"/>
        <v>95.509999999999991</v>
      </c>
      <c r="AL146" s="327">
        <f t="shared" si="86"/>
        <v>96.22</v>
      </c>
      <c r="AM146" s="327">
        <f t="shared" si="87"/>
        <v>103.61000000000001</v>
      </c>
      <c r="AN146" s="327">
        <f t="shared" si="88"/>
        <v>129.93349624649991</v>
      </c>
    </row>
    <row r="147" spans="2:43" ht="15" customHeight="1" x14ac:dyDescent="0.25">
      <c r="B147" s="133" t="s">
        <v>86</v>
      </c>
      <c r="C147" s="133"/>
      <c r="D147" s="133"/>
      <c r="E147" s="133"/>
      <c r="F147" s="133"/>
      <c r="G147" s="133"/>
      <c r="H147" s="133"/>
      <c r="I147" s="133"/>
      <c r="J147" s="133"/>
      <c r="K147" s="133"/>
      <c r="L147" s="327">
        <v>93.03</v>
      </c>
      <c r="M147" s="327">
        <v>101.26</v>
      </c>
      <c r="N147" s="327">
        <v>116.46</v>
      </c>
      <c r="O147" s="327">
        <v>108.01</v>
      </c>
      <c r="P147" s="327">
        <v>108.76</v>
      </c>
      <c r="Q147" s="327">
        <v>134.26</v>
      </c>
      <c r="R147" s="327">
        <v>139.49</v>
      </c>
      <c r="S147" s="327">
        <v>155.88</v>
      </c>
      <c r="T147" s="327">
        <v>160.35</v>
      </c>
      <c r="U147" s="327">
        <v>148.25</v>
      </c>
      <c r="V147" s="327">
        <v>163.27000000000001</v>
      </c>
      <c r="W147" s="327">
        <v>156.69999999999999</v>
      </c>
      <c r="X147" s="327">
        <f>(AD147)</f>
        <v>202.4</v>
      </c>
      <c r="Y147" s="327"/>
      <c r="Z147" s="327"/>
      <c r="AA147" s="327">
        <v>42.5</v>
      </c>
      <c r="AB147" s="327">
        <v>89</v>
      </c>
      <c r="AC147" s="327">
        <v>143.18</v>
      </c>
      <c r="AD147" s="327">
        <v>202.4</v>
      </c>
      <c r="AE147" s="325">
        <v>53.30314758289996</v>
      </c>
      <c r="AF147" s="325">
        <v>104.71263762150016</v>
      </c>
      <c r="AJ147" s="327">
        <f t="shared" si="84"/>
        <v>42.5</v>
      </c>
      <c r="AK147" s="327">
        <f t="shared" si="85"/>
        <v>46.5</v>
      </c>
      <c r="AL147" s="327">
        <f t="shared" si="86"/>
        <v>54.180000000000007</v>
      </c>
      <c r="AM147" s="327">
        <f t="shared" si="87"/>
        <v>59.22</v>
      </c>
      <c r="AN147" s="327">
        <f t="shared" si="88"/>
        <v>53.30314758289996</v>
      </c>
    </row>
    <row r="148" spans="2:43" ht="15" customHeight="1" x14ac:dyDescent="0.25">
      <c r="B148" s="133" t="s">
        <v>87</v>
      </c>
      <c r="C148" s="133"/>
      <c r="D148" s="133"/>
      <c r="E148" s="133"/>
      <c r="F148" s="133"/>
      <c r="G148" s="133"/>
      <c r="H148" s="133"/>
      <c r="I148" s="133"/>
      <c r="J148" s="133"/>
      <c r="K148" s="133"/>
      <c r="L148" s="327">
        <v>24.33</v>
      </c>
      <c r="M148" s="327">
        <v>25.94</v>
      </c>
      <c r="N148" s="327">
        <v>29.02</v>
      </c>
      <c r="O148" s="327">
        <v>28.77</v>
      </c>
      <c r="P148" s="327">
        <v>27.82</v>
      </c>
      <c r="Q148" s="327">
        <v>40.159999999999997</v>
      </c>
      <c r="R148" s="327">
        <v>43.87</v>
      </c>
      <c r="S148" s="327">
        <v>50.13</v>
      </c>
      <c r="T148" s="327">
        <v>58.24</v>
      </c>
      <c r="U148" s="327">
        <v>63.29</v>
      </c>
      <c r="V148" s="327">
        <v>76.150000000000006</v>
      </c>
      <c r="W148" s="327">
        <v>89.44</v>
      </c>
      <c r="X148" s="327">
        <f>(AD148)</f>
        <v>124.44</v>
      </c>
      <c r="Y148" s="327"/>
      <c r="Z148" s="327"/>
      <c r="AA148" s="327">
        <v>26.38</v>
      </c>
      <c r="AB148" s="327">
        <v>54.98</v>
      </c>
      <c r="AC148" s="327">
        <v>87.45</v>
      </c>
      <c r="AD148" s="327">
        <v>124.44</v>
      </c>
      <c r="AE148" s="325">
        <v>28.890905943300023</v>
      </c>
      <c r="AF148" s="325">
        <v>56.534098580200059</v>
      </c>
      <c r="AJ148" s="327">
        <f t="shared" si="84"/>
        <v>26.38</v>
      </c>
      <c r="AK148" s="327">
        <f t="shared" si="85"/>
        <v>28.599999999999998</v>
      </c>
      <c r="AL148" s="327">
        <f t="shared" si="86"/>
        <v>32.470000000000006</v>
      </c>
      <c r="AM148" s="327">
        <f t="shared" si="87"/>
        <v>36.989999999999995</v>
      </c>
      <c r="AN148" s="327">
        <f t="shared" si="88"/>
        <v>28.890905943300023</v>
      </c>
    </row>
    <row r="149" spans="2:43" ht="15" customHeight="1" x14ac:dyDescent="0.25">
      <c r="B149" s="133" t="s">
        <v>88</v>
      </c>
      <c r="C149" s="133"/>
      <c r="D149" s="133"/>
      <c r="E149" s="133"/>
      <c r="F149" s="133"/>
      <c r="G149" s="133"/>
      <c r="H149" s="133"/>
      <c r="I149" s="133"/>
      <c r="J149" s="133"/>
      <c r="K149" s="133"/>
      <c r="L149" s="327">
        <v>22.3</v>
      </c>
      <c r="M149" s="327">
        <v>34.840000000000003</v>
      </c>
      <c r="N149" s="327">
        <v>39.520000000000003</v>
      </c>
      <c r="O149" s="327">
        <v>36.64</v>
      </c>
      <c r="P149" s="327">
        <v>26.77</v>
      </c>
      <c r="Q149" s="327">
        <v>78.959999999999994</v>
      </c>
      <c r="R149" s="327">
        <v>43.51</v>
      </c>
      <c r="S149" s="327">
        <v>41.31</v>
      </c>
      <c r="T149" s="327">
        <v>58.41</v>
      </c>
      <c r="U149" s="327">
        <v>56.69</v>
      </c>
      <c r="V149" s="327">
        <v>50.11</v>
      </c>
      <c r="W149" s="327">
        <v>54.18</v>
      </c>
      <c r="X149" s="327">
        <f>(AD149)</f>
        <v>94.29</v>
      </c>
      <c r="Y149" s="327"/>
      <c r="Z149" s="327"/>
      <c r="AA149" s="327">
        <v>56.9</v>
      </c>
      <c r="AB149" s="327">
        <v>77.31</v>
      </c>
      <c r="AC149" s="327">
        <v>86.88</v>
      </c>
      <c r="AD149" s="327">
        <v>94.29</v>
      </c>
      <c r="AE149" s="325">
        <v>47.739442720299927</v>
      </c>
      <c r="AF149" s="325">
        <v>71.724068827799911</v>
      </c>
      <c r="AJ149" s="327">
        <f t="shared" si="84"/>
        <v>56.9</v>
      </c>
      <c r="AK149" s="327">
        <f t="shared" si="85"/>
        <v>20.410000000000004</v>
      </c>
      <c r="AL149" s="327">
        <f t="shared" si="86"/>
        <v>9.5699999999999932</v>
      </c>
      <c r="AM149" s="327">
        <f t="shared" si="87"/>
        <v>7.4100000000000108</v>
      </c>
      <c r="AN149" s="327">
        <f t="shared" si="88"/>
        <v>47.739442720299927</v>
      </c>
    </row>
    <row r="150" spans="2:43" ht="15" customHeight="1" x14ac:dyDescent="0.25">
      <c r="B150" s="132" t="s">
        <v>89</v>
      </c>
      <c r="C150" s="132"/>
      <c r="D150" s="132"/>
      <c r="E150" s="132"/>
      <c r="F150" s="132"/>
      <c r="G150" s="132"/>
      <c r="H150" s="132"/>
      <c r="I150" s="132"/>
      <c r="J150" s="132"/>
      <c r="K150" s="132"/>
      <c r="L150" s="327">
        <v>0</v>
      </c>
      <c r="M150" s="327">
        <v>0</v>
      </c>
      <c r="N150" s="327">
        <v>0</v>
      </c>
      <c r="O150" s="327">
        <v>0</v>
      </c>
      <c r="P150" s="327">
        <v>0</v>
      </c>
      <c r="Q150" s="327">
        <v>0</v>
      </c>
      <c r="R150" s="327">
        <v>0</v>
      </c>
      <c r="S150" s="327">
        <v>0</v>
      </c>
      <c r="T150" s="327">
        <v>0</v>
      </c>
      <c r="U150" s="327">
        <v>0</v>
      </c>
      <c r="V150" s="327">
        <v>-0.19</v>
      </c>
      <c r="W150" s="327">
        <v>15.15</v>
      </c>
      <c r="X150" s="327">
        <f>AD150</f>
        <v>35.31</v>
      </c>
      <c r="Y150" s="327"/>
      <c r="AA150" s="327">
        <v>6.56</v>
      </c>
      <c r="AB150" s="327">
        <v>20.78</v>
      </c>
      <c r="AC150" s="327">
        <v>25.31</v>
      </c>
      <c r="AD150" s="327">
        <v>35.31</v>
      </c>
      <c r="AE150" s="325">
        <v>5.3589117739000063</v>
      </c>
      <c r="AF150" s="325">
        <v>16.050211980999997</v>
      </c>
      <c r="AJ150" s="327">
        <f t="shared" si="84"/>
        <v>6.56</v>
      </c>
      <c r="AK150" s="327">
        <f t="shared" si="85"/>
        <v>14.220000000000002</v>
      </c>
      <c r="AL150" s="327">
        <f t="shared" si="86"/>
        <v>4.5299999999999976</v>
      </c>
      <c r="AM150" s="327">
        <f t="shared" si="87"/>
        <v>10.000000000000004</v>
      </c>
      <c r="AN150" s="327">
        <f t="shared" si="88"/>
        <v>5.3589117739000063</v>
      </c>
    </row>
    <row r="151" spans="2:43" ht="15" customHeight="1" x14ac:dyDescent="0.25">
      <c r="B151" s="40" t="s">
        <v>90</v>
      </c>
      <c r="C151" s="40"/>
      <c r="D151" s="40"/>
      <c r="E151" s="40"/>
      <c r="F151" s="40"/>
      <c r="G151" s="40"/>
      <c r="H151" s="40"/>
      <c r="I151" s="40"/>
      <c r="J151" s="40"/>
      <c r="K151" s="40"/>
      <c r="L151" s="318">
        <v>288.33</v>
      </c>
      <c r="M151" s="318">
        <v>270.17</v>
      </c>
      <c r="N151" s="318">
        <v>317.66000000000003</v>
      </c>
      <c r="O151" s="318">
        <v>329.5</v>
      </c>
      <c r="P151" s="318">
        <v>359.28</v>
      </c>
      <c r="Q151" s="318">
        <v>461.9</v>
      </c>
      <c r="R151" s="318">
        <v>501.53</v>
      </c>
      <c r="S151" s="318">
        <v>598.58000000000004</v>
      </c>
      <c r="T151" s="318">
        <v>634.41999999999996</v>
      </c>
      <c r="U151" s="318">
        <v>614.53</v>
      </c>
      <c r="V151" s="318">
        <v>776.55</v>
      </c>
      <c r="W151" s="318">
        <v>746.68</v>
      </c>
      <c r="X151" s="318">
        <f>AD151</f>
        <v>655.08000000000004</v>
      </c>
      <c r="Y151" s="318"/>
      <c r="AA151" s="318">
        <v>152.22999999999999</v>
      </c>
      <c r="AB151" s="318">
        <v>359.48</v>
      </c>
      <c r="AC151" s="318">
        <v>467.44</v>
      </c>
      <c r="AD151" s="318">
        <v>655.08000000000004</v>
      </c>
      <c r="AE151" s="361">
        <v>173.48215329120126</v>
      </c>
      <c r="AF151" s="361">
        <v>319.82968884940112</v>
      </c>
      <c r="AJ151" s="318">
        <f t="shared" si="84"/>
        <v>152.22999999999999</v>
      </c>
      <c r="AK151" s="318">
        <f t="shared" si="85"/>
        <v>207.25000000000003</v>
      </c>
      <c r="AL151" s="318">
        <f t="shared" si="86"/>
        <v>107.95999999999998</v>
      </c>
      <c r="AM151" s="318">
        <f t="shared" si="87"/>
        <v>187.64000000000004</v>
      </c>
      <c r="AN151" s="318">
        <f t="shared" si="88"/>
        <v>173.48215329120126</v>
      </c>
    </row>
    <row r="152" spans="2:43" ht="15" customHeight="1" x14ac:dyDescent="0.25">
      <c r="B152" s="134" t="s">
        <v>91</v>
      </c>
      <c r="C152" s="134"/>
      <c r="D152" s="134"/>
      <c r="E152" s="134"/>
      <c r="F152" s="134"/>
      <c r="G152" s="134"/>
      <c r="H152" s="134"/>
      <c r="I152" s="134"/>
      <c r="J152" s="134"/>
      <c r="K152" s="134"/>
      <c r="L152" s="347">
        <v>0.75</v>
      </c>
      <c r="M152" s="347">
        <v>0.65</v>
      </c>
      <c r="N152" s="347">
        <v>0.66</v>
      </c>
      <c r="O152" s="347">
        <v>0.7</v>
      </c>
      <c r="P152" s="347">
        <v>0.71</v>
      </c>
      <c r="Q152" s="347">
        <v>0.66</v>
      </c>
      <c r="R152" s="347">
        <v>0.71</v>
      </c>
      <c r="S152" s="347">
        <v>0.73</v>
      </c>
      <c r="T152" s="347">
        <v>0.83</v>
      </c>
      <c r="U152" s="347">
        <v>0.74</v>
      </c>
      <c r="V152" s="347">
        <v>0.89</v>
      </c>
      <c r="W152" s="347">
        <v>0.98</v>
      </c>
      <c r="X152" s="347">
        <f>AD152</f>
        <v>0.69</v>
      </c>
      <c r="Y152" s="347"/>
      <c r="AA152" s="347">
        <v>0.59</v>
      </c>
      <c r="AB152" s="347">
        <v>0.67</v>
      </c>
      <c r="AC152" s="347">
        <v>0.65</v>
      </c>
      <c r="AD152" s="347">
        <v>0.69</v>
      </c>
      <c r="AE152" s="508">
        <v>0.60532780487990234</v>
      </c>
      <c r="AF152" s="508">
        <v>0.61876380617855675</v>
      </c>
      <c r="AJ152" s="347"/>
      <c r="AK152" s="347"/>
      <c r="AL152" s="347"/>
      <c r="AM152" s="347"/>
      <c r="AN152" s="347"/>
    </row>
    <row r="153" spans="2:43" ht="15" customHeight="1" x14ac:dyDescent="0.25">
      <c r="B153" s="131" t="s">
        <v>92</v>
      </c>
      <c r="C153" s="131"/>
      <c r="D153" s="131"/>
      <c r="E153" s="131"/>
      <c r="F153" s="131"/>
      <c r="G153" s="131"/>
      <c r="H153" s="131"/>
      <c r="I153" s="131"/>
      <c r="J153" s="131"/>
      <c r="K153" s="131"/>
      <c r="L153" s="327">
        <v>0</v>
      </c>
      <c r="M153" s="327">
        <v>0</v>
      </c>
      <c r="N153" s="327">
        <v>0</v>
      </c>
      <c r="O153" s="327">
        <v>1.17</v>
      </c>
      <c r="P153" s="327">
        <v>0</v>
      </c>
      <c r="Q153" s="327">
        <v>-0.19</v>
      </c>
      <c r="R153" s="327">
        <v>-0.09</v>
      </c>
      <c r="S153" s="327">
        <v>-0.37</v>
      </c>
      <c r="T153" s="327">
        <v>-0.28000000000000003</v>
      </c>
      <c r="U153" s="327">
        <v>0</v>
      </c>
      <c r="V153" s="327">
        <v>0</v>
      </c>
      <c r="W153" s="327">
        <v>0.78</v>
      </c>
      <c r="X153" s="327">
        <f>(AD153)</f>
        <v>-0.08</v>
      </c>
      <c r="Y153" s="327"/>
      <c r="AA153" s="327">
        <v>0</v>
      </c>
      <c r="AB153" s="327">
        <v>0</v>
      </c>
      <c r="AC153" s="327">
        <v>-0.08</v>
      </c>
      <c r="AD153" s="327">
        <v>-0.08</v>
      </c>
      <c r="AE153" s="325">
        <v>0</v>
      </c>
      <c r="AF153" s="325">
        <v>0</v>
      </c>
      <c r="AJ153" s="327">
        <f>AA153</f>
        <v>0</v>
      </c>
      <c r="AK153" s="327">
        <f t="shared" ref="AK153:AM156" si="89">AB153-AA153</f>
        <v>0</v>
      </c>
      <c r="AL153" s="327">
        <f t="shared" si="89"/>
        <v>-0.08</v>
      </c>
      <c r="AM153" s="327">
        <f t="shared" si="89"/>
        <v>0</v>
      </c>
      <c r="AN153" s="327">
        <f t="shared" si="88"/>
        <v>0</v>
      </c>
    </row>
    <row r="154" spans="2:43" ht="15" customHeight="1" x14ac:dyDescent="0.25">
      <c r="B154" s="131" t="s">
        <v>93</v>
      </c>
      <c r="C154" s="131"/>
      <c r="D154" s="131"/>
      <c r="E154" s="131"/>
      <c r="F154" s="131"/>
      <c r="G154" s="131"/>
      <c r="H154" s="131"/>
      <c r="I154" s="131"/>
      <c r="J154" s="131"/>
      <c r="K154" s="131"/>
      <c r="L154" s="327">
        <v>222.26</v>
      </c>
      <c r="M154" s="327">
        <v>209.65</v>
      </c>
      <c r="N154" s="327">
        <v>233.46</v>
      </c>
      <c r="O154" s="327">
        <v>216.81</v>
      </c>
      <c r="P154" s="327">
        <v>219.82</v>
      </c>
      <c r="Q154" s="327">
        <v>287.91000000000003</v>
      </c>
      <c r="R154" s="327">
        <v>310.01</v>
      </c>
      <c r="S154" s="327">
        <v>275.02</v>
      </c>
      <c r="T154" s="327">
        <v>288.69</v>
      </c>
      <c r="U154" s="327">
        <v>333.18</v>
      </c>
      <c r="V154" s="327">
        <v>374.92</v>
      </c>
      <c r="W154" s="327">
        <v>350.52</v>
      </c>
      <c r="X154" s="327">
        <f>(AD154)</f>
        <v>416.8</v>
      </c>
      <c r="Y154" s="327"/>
      <c r="AA154" s="327">
        <v>95.64</v>
      </c>
      <c r="AB154" s="327">
        <v>198.02</v>
      </c>
      <c r="AC154" s="327">
        <v>308.62</v>
      </c>
      <c r="AD154" s="327">
        <v>416.8</v>
      </c>
      <c r="AE154" s="325">
        <v>102.61371727759996</v>
      </c>
      <c r="AF154" s="325">
        <v>205.20195506059994</v>
      </c>
      <c r="AJ154" s="327">
        <f>AA154</f>
        <v>95.64</v>
      </c>
      <c r="AK154" s="327">
        <f t="shared" si="89"/>
        <v>102.38000000000001</v>
      </c>
      <c r="AL154" s="327">
        <f t="shared" si="89"/>
        <v>110.6</v>
      </c>
      <c r="AM154" s="327">
        <f t="shared" si="89"/>
        <v>108.18</v>
      </c>
      <c r="AN154" s="327">
        <f t="shared" si="88"/>
        <v>102.61371727759996</v>
      </c>
    </row>
    <row r="155" spans="2:43" ht="15" customHeight="1" x14ac:dyDescent="0.25">
      <c r="B155" s="131" t="s">
        <v>94</v>
      </c>
      <c r="C155" s="131"/>
      <c r="D155" s="131"/>
      <c r="E155" s="131"/>
      <c r="F155" s="131"/>
      <c r="G155" s="131"/>
      <c r="H155" s="131"/>
      <c r="I155" s="131"/>
      <c r="J155" s="131"/>
      <c r="K155" s="131"/>
      <c r="L155" s="327">
        <v>9.8699999999999992</v>
      </c>
      <c r="M155" s="327">
        <v>13.69</v>
      </c>
      <c r="N155" s="327">
        <v>14.11</v>
      </c>
      <c r="O155" s="327">
        <v>17.38</v>
      </c>
      <c r="P155" s="327">
        <v>17.38</v>
      </c>
      <c r="Q155" s="327">
        <v>20.82</v>
      </c>
      <c r="R155" s="327">
        <v>20.88</v>
      </c>
      <c r="S155" s="327">
        <v>16.14</v>
      </c>
      <c r="T155" s="327">
        <v>15.44</v>
      </c>
      <c r="U155" s="327">
        <v>16.28</v>
      </c>
      <c r="V155" s="327">
        <v>15.96</v>
      </c>
      <c r="W155" s="327">
        <v>15.41</v>
      </c>
      <c r="X155" s="327">
        <f>AD155</f>
        <v>17.440000000000001</v>
      </c>
      <c r="Y155" s="327"/>
      <c r="AA155" s="327">
        <v>4.07</v>
      </c>
      <c r="AB155" s="327">
        <v>8.36</v>
      </c>
      <c r="AC155" s="327">
        <v>12.9</v>
      </c>
      <c r="AD155" s="327">
        <v>17.440000000000001</v>
      </c>
      <c r="AE155" s="325">
        <v>4.2924329151</v>
      </c>
      <c r="AF155" s="325">
        <v>8.5343357534000006</v>
      </c>
      <c r="AJ155" s="327">
        <f>AA155</f>
        <v>4.07</v>
      </c>
      <c r="AK155" s="327">
        <f t="shared" si="89"/>
        <v>4.2899999999999991</v>
      </c>
      <c r="AL155" s="327">
        <f t="shared" si="89"/>
        <v>4.5400000000000009</v>
      </c>
      <c r="AM155" s="327">
        <f t="shared" si="89"/>
        <v>4.5400000000000009</v>
      </c>
      <c r="AN155" s="327">
        <f t="shared" si="88"/>
        <v>4.2924329151</v>
      </c>
    </row>
    <row r="156" spans="2:43" ht="15" customHeight="1" x14ac:dyDescent="0.25">
      <c r="B156" s="6" t="s">
        <v>95</v>
      </c>
      <c r="C156" s="6"/>
      <c r="D156" s="6"/>
      <c r="E156" s="6"/>
      <c r="F156" s="6"/>
      <c r="G156" s="6"/>
      <c r="H156" s="6"/>
      <c r="I156" s="6"/>
      <c r="J156" s="6"/>
      <c r="K156" s="6"/>
      <c r="L156" s="318">
        <v>75.94</v>
      </c>
      <c r="M156" s="318">
        <v>74.209999999999994</v>
      </c>
      <c r="N156" s="318">
        <v>98.32</v>
      </c>
      <c r="O156" s="318">
        <v>128.9</v>
      </c>
      <c r="P156" s="318">
        <v>156.84</v>
      </c>
      <c r="Q156" s="318">
        <v>195</v>
      </c>
      <c r="R156" s="318">
        <v>212.49</v>
      </c>
      <c r="S156" s="318">
        <v>340.06</v>
      </c>
      <c r="T156" s="318">
        <v>361.44</v>
      </c>
      <c r="U156" s="318">
        <v>297.63</v>
      </c>
      <c r="V156" s="318">
        <v>417.6</v>
      </c>
      <c r="W156" s="318">
        <v>410.79</v>
      </c>
      <c r="X156" s="318">
        <f>AD156</f>
        <v>255.81</v>
      </c>
      <c r="Y156" s="318"/>
      <c r="AA156" s="318">
        <v>60.65</v>
      </c>
      <c r="AB156" s="318">
        <v>169.82</v>
      </c>
      <c r="AC156" s="318">
        <v>171.8</v>
      </c>
      <c r="AD156" s="318">
        <v>255.81</v>
      </c>
      <c r="AE156" s="361">
        <v>75.160868928700168</v>
      </c>
      <c r="AF156" s="361">
        <v>123.16206954220038</v>
      </c>
      <c r="AJ156" s="318">
        <f>AA156</f>
        <v>60.65</v>
      </c>
      <c r="AK156" s="318">
        <f t="shared" si="89"/>
        <v>109.16999999999999</v>
      </c>
      <c r="AL156" s="318">
        <f t="shared" si="89"/>
        <v>1.9800000000000182</v>
      </c>
      <c r="AM156" s="318">
        <f t="shared" si="89"/>
        <v>84.009999999999991</v>
      </c>
      <c r="AN156" s="318">
        <f t="shared" si="88"/>
        <v>75.160868928700168</v>
      </c>
    </row>
    <row r="158" spans="2:43" ht="15" customHeight="1" x14ac:dyDescent="0.25">
      <c r="B158" s="170" t="s">
        <v>96</v>
      </c>
      <c r="C158" s="170"/>
      <c r="D158" s="170"/>
      <c r="E158" s="170"/>
      <c r="F158" s="170"/>
      <c r="G158" s="170"/>
      <c r="H158" s="170"/>
      <c r="I158" s="170"/>
      <c r="J158" s="170"/>
      <c r="K158" s="170"/>
      <c r="L158" s="240">
        <v>2010</v>
      </c>
      <c r="M158" s="240">
        <v>2011</v>
      </c>
      <c r="N158" s="240">
        <v>2012</v>
      </c>
      <c r="O158" s="240">
        <v>2013</v>
      </c>
      <c r="P158" s="240">
        <v>2014</v>
      </c>
      <c r="Q158" s="240">
        <v>2015</v>
      </c>
      <c r="R158" s="240">
        <v>2016</v>
      </c>
      <c r="S158" s="240">
        <v>2017</v>
      </c>
      <c r="T158" s="240">
        <v>2018</v>
      </c>
      <c r="U158" s="240">
        <v>2019</v>
      </c>
      <c r="V158" s="240">
        <v>2020</v>
      </c>
      <c r="W158" s="240">
        <v>2021</v>
      </c>
      <c r="X158" s="241">
        <v>2022</v>
      </c>
      <c r="Y158" s="242">
        <v>2023</v>
      </c>
      <c r="AA158" s="243" t="s">
        <v>283</v>
      </c>
      <c r="AB158" s="243" t="s">
        <v>284</v>
      </c>
      <c r="AC158" s="243" t="s">
        <v>285</v>
      </c>
      <c r="AD158" s="243">
        <v>2022</v>
      </c>
      <c r="AE158" s="244" t="s">
        <v>313</v>
      </c>
      <c r="AF158" s="244" t="s">
        <v>314</v>
      </c>
      <c r="AG158" s="245" t="s">
        <v>315</v>
      </c>
      <c r="AH158" s="246">
        <v>2023</v>
      </c>
      <c r="AJ158" s="243" t="s">
        <v>283</v>
      </c>
      <c r="AK158" s="243" t="s">
        <v>286</v>
      </c>
      <c r="AL158" s="243" t="s">
        <v>287</v>
      </c>
      <c r="AM158" s="243" t="s">
        <v>288</v>
      </c>
      <c r="AN158" s="244" t="s">
        <v>313</v>
      </c>
      <c r="AO158" s="244" t="s">
        <v>318</v>
      </c>
      <c r="AP158" s="244" t="s">
        <v>316</v>
      </c>
      <c r="AQ158" s="244" t="s">
        <v>317</v>
      </c>
    </row>
    <row r="159" spans="2:43" ht="15" customHeight="1" x14ac:dyDescent="0.25">
      <c r="B159" s="6" t="s">
        <v>97</v>
      </c>
      <c r="C159" s="6"/>
      <c r="D159" s="6"/>
      <c r="E159" s="6"/>
      <c r="F159" s="6"/>
      <c r="G159" s="6"/>
      <c r="H159" s="6"/>
      <c r="I159" s="6"/>
      <c r="J159" s="6"/>
      <c r="K159" s="6"/>
      <c r="L159" s="318">
        <v>3223.52</v>
      </c>
      <c r="M159" s="318">
        <v>3421.52</v>
      </c>
      <c r="N159" s="318">
        <v>3636.78</v>
      </c>
      <c r="O159" s="318">
        <v>3505.9</v>
      </c>
      <c r="P159" s="318">
        <v>3834.9</v>
      </c>
      <c r="Q159" s="318">
        <v>4232.8999999999996</v>
      </c>
      <c r="R159" s="318">
        <v>4861.3999999999996</v>
      </c>
      <c r="S159" s="318">
        <v>5284.4</v>
      </c>
      <c r="T159" s="318">
        <v>5561.91</v>
      </c>
      <c r="U159" s="318">
        <v>5943.51</v>
      </c>
      <c r="V159" s="318">
        <v>6295.51</v>
      </c>
      <c r="W159" s="318">
        <v>6437.72</v>
      </c>
      <c r="X159" s="318">
        <f>AD159</f>
        <v>6650.18</v>
      </c>
      <c r="Y159" s="318"/>
      <c r="AA159" s="318">
        <v>6440.38</v>
      </c>
      <c r="AB159" s="318">
        <v>6452.76</v>
      </c>
      <c r="AC159" s="318">
        <v>6474.99</v>
      </c>
      <c r="AD159" s="318">
        <v>6650.18</v>
      </c>
      <c r="AE159" s="361" vm="256">
        <v>6647.232</v>
      </c>
      <c r="AF159" s="361" vm="168">
        <v>6704.8719999999985</v>
      </c>
      <c r="AJ159" s="318"/>
      <c r="AK159" s="318"/>
      <c r="AL159" s="318"/>
      <c r="AM159" s="318"/>
      <c r="AN159" s="318"/>
      <c r="AO159" s="318"/>
      <c r="AP159" s="318"/>
      <c r="AQ159" s="318"/>
    </row>
    <row r="160" spans="2:43" ht="15" customHeight="1" x14ac:dyDescent="0.25">
      <c r="B160" s="130" t="s">
        <v>98</v>
      </c>
      <c r="C160" s="130"/>
      <c r="D160" s="130"/>
      <c r="E160" s="130"/>
      <c r="F160" s="130"/>
      <c r="G160" s="130"/>
      <c r="H160" s="130"/>
      <c r="I160" s="130"/>
      <c r="J160" s="130"/>
      <c r="K160" s="130"/>
      <c r="L160" s="327">
        <v>2459.08</v>
      </c>
      <c r="M160" s="327">
        <v>2658.73</v>
      </c>
      <c r="N160" s="327">
        <v>2875.78</v>
      </c>
      <c r="O160" s="327">
        <v>2907.07</v>
      </c>
      <c r="P160" s="327">
        <v>3251.33</v>
      </c>
      <c r="Q160" s="327">
        <v>3659.2</v>
      </c>
      <c r="R160" s="327">
        <v>4046.08</v>
      </c>
      <c r="S160" s="327">
        <v>4370.58</v>
      </c>
      <c r="T160" s="327">
        <v>4538.9799999999996</v>
      </c>
      <c r="U160" s="327">
        <v>4917.3100000000004</v>
      </c>
      <c r="V160" s="327">
        <v>5057.17</v>
      </c>
      <c r="W160" s="327">
        <v>5137.37</v>
      </c>
      <c r="X160" s="327">
        <f>AD160</f>
        <v>5253.83</v>
      </c>
      <c r="Y160" s="327"/>
      <c r="AA160" s="327">
        <v>5140.03</v>
      </c>
      <c r="AB160" s="327">
        <v>5152.41</v>
      </c>
      <c r="AC160" s="327">
        <v>5174.6400000000003</v>
      </c>
      <c r="AD160" s="327">
        <v>5253.83</v>
      </c>
      <c r="AE160" s="325" vm="254">
        <v>5252.9275917050009</v>
      </c>
      <c r="AF160" s="325" vm="182">
        <v>5310.5675917050003</v>
      </c>
      <c r="AJ160" s="327"/>
      <c r="AK160" s="327"/>
      <c r="AL160" s="327"/>
      <c r="AM160" s="327"/>
      <c r="AN160" s="327"/>
      <c r="AO160" s="327"/>
      <c r="AP160" s="327"/>
      <c r="AQ160" s="327"/>
    </row>
    <row r="161" spans="2:43" ht="15" customHeight="1" x14ac:dyDescent="0.25">
      <c r="B161" s="130" t="s">
        <v>99</v>
      </c>
      <c r="C161" s="130"/>
      <c r="D161" s="130"/>
      <c r="E161" s="130"/>
      <c r="F161" s="130"/>
      <c r="G161" s="130"/>
      <c r="H161" s="130"/>
      <c r="I161" s="130"/>
      <c r="J161" s="130"/>
      <c r="K161" s="130"/>
      <c r="L161" s="327">
        <v>764.45</v>
      </c>
      <c r="M161" s="327">
        <v>762.8</v>
      </c>
      <c r="N161" s="327">
        <v>761</v>
      </c>
      <c r="O161" s="327">
        <v>568.83000000000004</v>
      </c>
      <c r="P161" s="327">
        <v>553.57000000000005</v>
      </c>
      <c r="Q161" s="327">
        <v>543.70000000000005</v>
      </c>
      <c r="R161" s="327">
        <v>585.32000000000005</v>
      </c>
      <c r="S161" s="327">
        <v>684.32</v>
      </c>
      <c r="T161" s="327">
        <v>793.43</v>
      </c>
      <c r="U161" s="327">
        <v>796.7</v>
      </c>
      <c r="V161" s="327">
        <v>771.04</v>
      </c>
      <c r="W161" s="327">
        <v>771.04</v>
      </c>
      <c r="X161" s="327">
        <f>AD161</f>
        <v>771.04</v>
      </c>
      <c r="Y161" s="327"/>
      <c r="AA161" s="327">
        <v>771.04</v>
      </c>
      <c r="AB161" s="327">
        <v>771.04</v>
      </c>
      <c r="AC161" s="327">
        <v>771.04</v>
      </c>
      <c r="AD161" s="327">
        <v>771.04</v>
      </c>
      <c r="AE161" s="325" vm="255">
        <v>769.04440829500004</v>
      </c>
      <c r="AF161" s="325" vm="209">
        <v>769.04440829499993</v>
      </c>
      <c r="AJ161" s="327"/>
      <c r="AK161" s="327"/>
      <c r="AL161" s="327"/>
      <c r="AM161" s="327"/>
      <c r="AN161" s="327"/>
      <c r="AO161" s="327"/>
      <c r="AP161" s="327"/>
      <c r="AQ161" s="327"/>
    </row>
    <row r="162" spans="2:43" ht="15" customHeight="1" x14ac:dyDescent="0.25">
      <c r="B162" s="130" t="s">
        <v>72</v>
      </c>
      <c r="C162" s="130"/>
      <c r="D162" s="130"/>
      <c r="E162" s="130"/>
      <c r="F162" s="130"/>
      <c r="G162" s="130"/>
      <c r="H162" s="130"/>
      <c r="I162" s="130"/>
      <c r="J162" s="130"/>
      <c r="K162" s="130"/>
      <c r="L162" s="327" t="s">
        <v>23</v>
      </c>
      <c r="M162" s="327" t="s">
        <v>23</v>
      </c>
      <c r="N162" s="327" t="s">
        <v>23</v>
      </c>
      <c r="O162" s="327">
        <v>30</v>
      </c>
      <c r="P162" s="327">
        <v>30</v>
      </c>
      <c r="Q162" s="327">
        <v>30</v>
      </c>
      <c r="R162" s="327">
        <v>30</v>
      </c>
      <c r="S162" s="327">
        <v>30</v>
      </c>
      <c r="T162" s="327">
        <v>30</v>
      </c>
      <c r="U162" s="327">
        <v>30</v>
      </c>
      <c r="V162" s="327">
        <v>67.8</v>
      </c>
      <c r="W162" s="327">
        <v>129.80000000000001</v>
      </c>
      <c r="X162" s="327">
        <f>AD162</f>
        <v>129.80000000000001</v>
      </c>
      <c r="Y162" s="327"/>
      <c r="AA162" s="327">
        <v>129.80000000000001</v>
      </c>
      <c r="AB162" s="327">
        <v>129.80000000000001</v>
      </c>
      <c r="AC162" s="327">
        <v>129.80000000000001</v>
      </c>
      <c r="AD162" s="327">
        <v>129.80000000000001</v>
      </c>
      <c r="AE162" s="325" vm="259">
        <v>129.76</v>
      </c>
      <c r="AF162" s="325" vm="183">
        <v>129.76</v>
      </c>
      <c r="AJ162" s="327"/>
      <c r="AK162" s="327"/>
      <c r="AL162" s="327"/>
      <c r="AM162" s="327"/>
      <c r="AN162" s="327"/>
      <c r="AO162" s="327"/>
      <c r="AP162" s="327"/>
      <c r="AQ162" s="327"/>
    </row>
    <row r="163" spans="2:43" ht="15" customHeight="1" x14ac:dyDescent="0.25">
      <c r="B163" s="130" t="s">
        <v>73</v>
      </c>
      <c r="C163" s="130"/>
      <c r="D163" s="130"/>
      <c r="E163" s="130"/>
      <c r="F163" s="130"/>
      <c r="G163" s="130"/>
      <c r="H163" s="130"/>
      <c r="I163" s="130"/>
      <c r="J163" s="130"/>
      <c r="K163" s="130"/>
      <c r="L163" s="327" t="s">
        <v>23</v>
      </c>
      <c r="M163" s="327" t="s">
        <v>23</v>
      </c>
      <c r="N163" s="327" t="s">
        <v>23</v>
      </c>
      <c r="O163" s="327" t="s">
        <v>23</v>
      </c>
      <c r="P163" s="327" t="s">
        <v>23</v>
      </c>
      <c r="Q163" s="327" t="s">
        <v>23</v>
      </c>
      <c r="R163" s="327">
        <v>200</v>
      </c>
      <c r="S163" s="327">
        <v>199.5</v>
      </c>
      <c r="T163" s="327">
        <v>199.5</v>
      </c>
      <c r="U163" s="327">
        <v>199.5</v>
      </c>
      <c r="V163" s="327">
        <v>399.5</v>
      </c>
      <c r="W163" s="327">
        <v>399.5</v>
      </c>
      <c r="X163" s="327">
        <f>AD163</f>
        <v>495.5</v>
      </c>
      <c r="Y163" s="327"/>
      <c r="AA163" s="327">
        <v>399.5</v>
      </c>
      <c r="AB163" s="327">
        <v>399.5</v>
      </c>
      <c r="AC163" s="327">
        <v>399.5</v>
      </c>
      <c r="AD163" s="327">
        <v>495.5</v>
      </c>
      <c r="AE163" s="325" vm="112">
        <v>495.5</v>
      </c>
      <c r="AF163" s="325" vm="170">
        <v>495.5</v>
      </c>
      <c r="AJ163" s="327"/>
      <c r="AK163" s="327"/>
      <c r="AL163" s="327"/>
      <c r="AM163" s="327"/>
      <c r="AN163" s="327"/>
      <c r="AO163" s="327"/>
      <c r="AP163" s="327"/>
      <c r="AQ163" s="327"/>
    </row>
    <row r="164" spans="2:43" ht="15" customHeight="1" x14ac:dyDescent="0.25">
      <c r="B164" s="36"/>
      <c r="C164" s="36"/>
      <c r="D164" s="36"/>
      <c r="E164" s="36"/>
      <c r="F164" s="36"/>
      <c r="G164" s="36"/>
      <c r="H164" s="36"/>
      <c r="I164" s="36"/>
      <c r="J164" s="36"/>
      <c r="K164" s="36"/>
      <c r="L164" s="452"/>
      <c r="M164" s="452"/>
      <c r="N164" s="452"/>
      <c r="O164" s="452"/>
      <c r="P164" s="452"/>
      <c r="Q164" s="330"/>
      <c r="R164" s="330"/>
      <c r="S164" s="330"/>
      <c r="T164" s="330"/>
      <c r="U164" s="330"/>
      <c r="V164" s="330"/>
      <c r="W164" s="235"/>
    </row>
    <row r="165" spans="2:43" ht="15" customHeight="1" x14ac:dyDescent="0.25">
      <c r="B165" s="6" t="s">
        <v>100</v>
      </c>
      <c r="C165" s="183"/>
      <c r="D165" s="183"/>
      <c r="E165" s="183"/>
      <c r="F165" s="183"/>
      <c r="G165" s="183"/>
      <c r="H165" s="183"/>
      <c r="I165" s="183"/>
      <c r="J165" s="183"/>
      <c r="K165" s="183"/>
      <c r="Q165" s="332"/>
      <c r="R165" s="332"/>
      <c r="S165" s="332"/>
      <c r="T165" s="332"/>
      <c r="U165" s="332"/>
      <c r="V165" s="332"/>
      <c r="W165" s="235"/>
    </row>
    <row r="166" spans="2:43" ht="15" customHeight="1" x14ac:dyDescent="0.25">
      <c r="B166" s="130" t="s">
        <v>101</v>
      </c>
      <c r="C166" s="130"/>
      <c r="D166" s="130"/>
      <c r="E166" s="130"/>
      <c r="F166" s="130"/>
      <c r="G166" s="130"/>
      <c r="H166" s="130"/>
      <c r="I166" s="130"/>
      <c r="J166" s="130"/>
      <c r="K166" s="130"/>
      <c r="L166" s="327">
        <v>0</v>
      </c>
      <c r="M166" s="327">
        <v>0</v>
      </c>
      <c r="N166" s="327">
        <v>0</v>
      </c>
      <c r="O166" s="327">
        <v>0</v>
      </c>
      <c r="P166" s="327">
        <v>0</v>
      </c>
      <c r="Q166" s="327">
        <v>0</v>
      </c>
      <c r="R166" s="327">
        <v>0</v>
      </c>
      <c r="S166" s="327">
        <v>0</v>
      </c>
      <c r="T166" s="327">
        <v>2568.4</v>
      </c>
      <c r="U166" s="327">
        <v>2169.4</v>
      </c>
      <c r="V166" s="327">
        <v>2369</v>
      </c>
      <c r="W166" s="327">
        <v>2369.98</v>
      </c>
      <c r="X166" s="327">
        <f>AD166</f>
        <v>2468.98</v>
      </c>
      <c r="Y166" s="327"/>
      <c r="AA166" s="327">
        <v>2468.98</v>
      </c>
      <c r="AB166" s="327">
        <v>2468.98</v>
      </c>
      <c r="AC166" s="327">
        <v>2468.98</v>
      </c>
      <c r="AD166" s="327">
        <v>2468.98</v>
      </c>
      <c r="AE166" s="325">
        <v>2468.0750000000003</v>
      </c>
      <c r="AF166" s="325">
        <v>2468.9800000000009</v>
      </c>
      <c r="AJ166" s="327"/>
      <c r="AK166" s="327"/>
      <c r="AL166" s="327"/>
      <c r="AM166" s="327"/>
      <c r="AN166" s="327"/>
      <c r="AO166" s="327"/>
      <c r="AP166" s="327"/>
      <c r="AQ166" s="327"/>
    </row>
    <row r="167" spans="2:43" ht="15" customHeight="1" x14ac:dyDescent="0.25">
      <c r="B167" s="130" t="s">
        <v>102</v>
      </c>
      <c r="C167" s="130"/>
      <c r="D167" s="130"/>
      <c r="E167" s="130"/>
      <c r="F167" s="130"/>
      <c r="G167" s="130"/>
      <c r="H167" s="130"/>
      <c r="I167" s="130"/>
      <c r="J167" s="130"/>
      <c r="K167" s="130"/>
      <c r="L167" s="327">
        <v>0</v>
      </c>
      <c r="M167" s="327">
        <v>0</v>
      </c>
      <c r="N167" s="327">
        <v>0</v>
      </c>
      <c r="O167" s="327">
        <v>0</v>
      </c>
      <c r="P167" s="327">
        <v>0</v>
      </c>
      <c r="Q167" s="327">
        <v>0</v>
      </c>
      <c r="R167" s="327">
        <v>0</v>
      </c>
      <c r="S167" s="327">
        <v>0</v>
      </c>
      <c r="T167" s="327">
        <v>590.26</v>
      </c>
      <c r="U167" s="327">
        <v>590.26</v>
      </c>
      <c r="V167" s="327">
        <v>590.26</v>
      </c>
      <c r="W167" s="327">
        <v>596.70000000000005</v>
      </c>
      <c r="X167" s="327">
        <f>AD167</f>
        <v>774.86</v>
      </c>
      <c r="Y167" s="327"/>
      <c r="AA167" s="327">
        <v>661.06</v>
      </c>
      <c r="AB167" s="327">
        <v>673.44</v>
      </c>
      <c r="AC167" s="327">
        <v>695.67</v>
      </c>
      <c r="AD167" s="327">
        <v>774.86</v>
      </c>
      <c r="AE167" s="325">
        <v>774.86</v>
      </c>
      <c r="AF167" s="325">
        <v>833.5</v>
      </c>
      <c r="AJ167" s="327"/>
      <c r="AK167" s="327"/>
      <c r="AL167" s="327"/>
      <c r="AM167" s="327"/>
      <c r="AN167" s="327"/>
      <c r="AO167" s="327"/>
      <c r="AP167" s="327"/>
      <c r="AQ167" s="327"/>
    </row>
    <row r="168" spans="2:43" ht="15" customHeight="1" x14ac:dyDescent="0.25">
      <c r="B168" s="130" t="s">
        <v>103</v>
      </c>
      <c r="C168" s="130"/>
      <c r="D168" s="130"/>
      <c r="E168" s="130"/>
      <c r="F168" s="130"/>
      <c r="G168" s="130"/>
      <c r="H168" s="130"/>
      <c r="I168" s="130"/>
      <c r="J168" s="130"/>
      <c r="K168" s="130"/>
      <c r="L168" s="327">
        <v>0</v>
      </c>
      <c r="M168" s="327">
        <v>0</v>
      </c>
      <c r="N168" s="327">
        <v>0</v>
      </c>
      <c r="O168" s="327">
        <v>0</v>
      </c>
      <c r="P168" s="327">
        <v>0</v>
      </c>
      <c r="Q168" s="327">
        <v>0</v>
      </c>
      <c r="R168" s="327">
        <v>0</v>
      </c>
      <c r="S168" s="327">
        <v>0</v>
      </c>
      <c r="T168" s="327">
        <v>1013.7</v>
      </c>
      <c r="U168" s="327">
        <v>1190.0999999999999</v>
      </c>
      <c r="V168" s="327">
        <v>1013.7</v>
      </c>
      <c r="W168" s="327">
        <v>1013.7</v>
      </c>
      <c r="X168" s="327">
        <f>AD168</f>
        <v>1013.7</v>
      </c>
      <c r="Y168" s="327"/>
      <c r="AA168" s="327">
        <v>1013.7</v>
      </c>
      <c r="AB168" s="327">
        <v>1013.7</v>
      </c>
      <c r="AC168" s="327">
        <v>1013.7</v>
      </c>
      <c r="AD168" s="327">
        <v>1013.7</v>
      </c>
      <c r="AE168" s="325">
        <v>1013.7</v>
      </c>
      <c r="AF168" s="325">
        <v>1013.7</v>
      </c>
      <c r="AJ168" s="327"/>
      <c r="AK168" s="327"/>
      <c r="AL168" s="327"/>
      <c r="AM168" s="327"/>
      <c r="AN168" s="327"/>
      <c r="AO168" s="327"/>
      <c r="AP168" s="327"/>
      <c r="AQ168" s="327"/>
    </row>
    <row r="169" spans="2:43" ht="15" customHeight="1" x14ac:dyDescent="0.25">
      <c r="B169" s="127"/>
      <c r="C169" s="127"/>
      <c r="D169" s="127"/>
      <c r="E169" s="127"/>
      <c r="F169" s="127"/>
      <c r="G169" s="127"/>
      <c r="H169" s="127"/>
      <c r="I169" s="127"/>
      <c r="J169" s="127"/>
      <c r="K169" s="127"/>
      <c r="L169" s="453"/>
      <c r="M169" s="453"/>
      <c r="N169" s="453"/>
      <c r="O169" s="453"/>
      <c r="P169" s="453"/>
      <c r="Q169" s="330"/>
      <c r="R169" s="330"/>
      <c r="S169" s="330"/>
      <c r="T169" s="330"/>
      <c r="U169" s="330"/>
      <c r="V169" s="330"/>
      <c r="W169" s="235"/>
    </row>
    <row r="170" spans="2:43" ht="15" customHeight="1" x14ac:dyDescent="0.25">
      <c r="B170" s="39" t="s">
        <v>264</v>
      </c>
      <c r="C170" s="39"/>
      <c r="D170" s="39"/>
      <c r="E170" s="39"/>
      <c r="F170" s="39"/>
      <c r="G170" s="39"/>
      <c r="H170" s="39"/>
      <c r="I170" s="39"/>
      <c r="J170" s="39"/>
      <c r="K170" s="39"/>
      <c r="L170" s="342">
        <v>0.32</v>
      </c>
      <c r="M170" s="342">
        <v>0.33</v>
      </c>
      <c r="N170" s="342">
        <v>0.33</v>
      </c>
      <c r="O170" s="342">
        <v>0.32</v>
      </c>
      <c r="P170" s="342">
        <v>0.33</v>
      </c>
      <c r="Q170" s="342">
        <v>0.32</v>
      </c>
      <c r="R170" s="342">
        <v>0.33</v>
      </c>
      <c r="S170" s="342">
        <v>0.35</v>
      </c>
      <c r="T170" s="342">
        <v>0.34</v>
      </c>
      <c r="U170" s="342">
        <v>0.34</v>
      </c>
      <c r="V170" s="342">
        <v>0.33</v>
      </c>
      <c r="W170" s="342">
        <v>0.31</v>
      </c>
      <c r="X170" s="342">
        <f t="shared" ref="X170:X176" si="90">AD170</f>
        <v>0.33</v>
      </c>
      <c r="Y170" s="342"/>
      <c r="AA170" s="342">
        <v>0.38</v>
      </c>
      <c r="AB170" s="342">
        <v>0.38</v>
      </c>
      <c r="AC170" s="342">
        <v>0.33</v>
      </c>
      <c r="AD170" s="342">
        <v>0.33</v>
      </c>
      <c r="AE170" s="342" vm="110">
        <v>0.37091317349403086</v>
      </c>
      <c r="AF170" s="342" vm="168">
        <v>0.3296663666568132</v>
      </c>
      <c r="AJ170"/>
      <c r="AK170"/>
      <c r="AL170"/>
      <c r="AM170"/>
      <c r="AN170"/>
      <c r="AO170"/>
      <c r="AP170"/>
      <c r="AQ170"/>
    </row>
    <row r="171" spans="2:43" ht="15" customHeight="1" x14ac:dyDescent="0.25">
      <c r="B171" s="130" t="s">
        <v>104</v>
      </c>
      <c r="C171" s="130"/>
      <c r="D171" s="130"/>
      <c r="E171" s="130"/>
      <c r="F171" s="130"/>
      <c r="G171" s="130"/>
      <c r="H171" s="130"/>
      <c r="I171" s="130"/>
      <c r="J171" s="130"/>
      <c r="K171" s="130"/>
      <c r="L171" s="322">
        <v>0</v>
      </c>
      <c r="M171" s="322">
        <v>0</v>
      </c>
      <c r="N171" s="322">
        <v>0</v>
      </c>
      <c r="O171" s="322">
        <v>0.28999999999999998</v>
      </c>
      <c r="P171" s="322">
        <v>0.28999999999999998</v>
      </c>
      <c r="Q171" s="322">
        <v>0.27</v>
      </c>
      <c r="R171" s="322">
        <v>0.31</v>
      </c>
      <c r="S171" s="322">
        <v>0.28999999999999998</v>
      </c>
      <c r="T171" s="322">
        <v>0.28000000000000003</v>
      </c>
      <c r="U171" s="322">
        <v>0.28000000000000003</v>
      </c>
      <c r="V171" s="322">
        <v>0.31</v>
      </c>
      <c r="W171" s="322">
        <v>0.33</v>
      </c>
      <c r="X171" s="322">
        <f t="shared" si="90"/>
        <v>0.31</v>
      </c>
      <c r="Y171" s="322"/>
      <c r="AA171" s="322">
        <v>0.28000000000000003</v>
      </c>
      <c r="AB171" s="322">
        <v>0.34</v>
      </c>
      <c r="AC171" s="322">
        <v>0.34</v>
      </c>
      <c r="AD171" s="322">
        <v>0.31</v>
      </c>
      <c r="AE171" s="322" vm="122">
        <v>0.28358235372794616</v>
      </c>
      <c r="AF171" s="322" vm="204">
        <v>0.3202775519025578</v>
      </c>
      <c r="AJ171"/>
      <c r="AK171"/>
      <c r="AL171"/>
      <c r="AM171"/>
      <c r="AN171"/>
      <c r="AO171"/>
      <c r="AP171"/>
      <c r="AQ171"/>
    </row>
    <row r="172" spans="2:43" ht="15" customHeight="1" x14ac:dyDescent="0.25">
      <c r="B172" s="130" t="s">
        <v>105</v>
      </c>
      <c r="C172" s="130"/>
      <c r="D172" s="130"/>
      <c r="E172" s="130"/>
      <c r="F172" s="130"/>
      <c r="G172" s="130"/>
      <c r="H172" s="130"/>
      <c r="I172" s="130"/>
      <c r="J172" s="130"/>
      <c r="K172" s="130"/>
      <c r="L172" s="322">
        <v>0</v>
      </c>
      <c r="M172" s="322">
        <v>0</v>
      </c>
      <c r="N172" s="322">
        <v>0</v>
      </c>
      <c r="O172" s="322">
        <v>0.37</v>
      </c>
      <c r="P172" s="322">
        <v>0.39</v>
      </c>
      <c r="Q172" s="322">
        <v>0.35</v>
      </c>
      <c r="R172" s="322">
        <v>0.38</v>
      </c>
      <c r="S172" s="322">
        <v>0.39</v>
      </c>
      <c r="T172" s="322">
        <v>0.37</v>
      </c>
      <c r="U172" s="322">
        <v>0.37</v>
      </c>
      <c r="V172" s="322">
        <v>0.35</v>
      </c>
      <c r="W172" s="322">
        <v>0.32</v>
      </c>
      <c r="X172" s="322">
        <f t="shared" si="90"/>
        <v>0.34</v>
      </c>
      <c r="Y172" s="322"/>
      <c r="AA172" s="322">
        <v>0.37</v>
      </c>
      <c r="AB172" s="322">
        <v>0.39</v>
      </c>
      <c r="AC172" s="322">
        <v>0.34</v>
      </c>
      <c r="AD172" s="322">
        <v>0.34</v>
      </c>
      <c r="AE172" s="322" vm="252">
        <v>0.37540241625026749</v>
      </c>
      <c r="AF172" s="322" vm="196">
        <v>0.32795381500677184</v>
      </c>
      <c r="AJ172"/>
      <c r="AK172"/>
      <c r="AL172"/>
      <c r="AM172"/>
      <c r="AN172"/>
      <c r="AO172"/>
      <c r="AP172"/>
      <c r="AQ172"/>
    </row>
    <row r="173" spans="2:43" ht="15" customHeight="1" x14ac:dyDescent="0.25">
      <c r="B173" s="130" t="s">
        <v>106</v>
      </c>
      <c r="C173" s="130"/>
      <c r="D173" s="130"/>
      <c r="E173" s="130"/>
      <c r="F173" s="130"/>
      <c r="G173" s="130"/>
      <c r="H173" s="130"/>
      <c r="I173" s="130"/>
      <c r="J173" s="130"/>
      <c r="K173" s="130"/>
      <c r="L173" s="322">
        <v>0</v>
      </c>
      <c r="M173" s="322">
        <v>0</v>
      </c>
      <c r="N173" s="322">
        <v>0</v>
      </c>
      <c r="O173" s="322">
        <v>0.28000000000000003</v>
      </c>
      <c r="P173" s="322">
        <v>0.28999999999999998</v>
      </c>
      <c r="Q173" s="322">
        <v>0.31</v>
      </c>
      <c r="R173" s="322">
        <v>0.31</v>
      </c>
      <c r="S173" s="322">
        <v>0.33</v>
      </c>
      <c r="T173" s="322">
        <v>0.32</v>
      </c>
      <c r="U173" s="322">
        <v>0.32</v>
      </c>
      <c r="V173" s="322">
        <v>0.31</v>
      </c>
      <c r="W173" s="322">
        <v>0.3</v>
      </c>
      <c r="X173" s="322">
        <f t="shared" si="90"/>
        <v>0.32</v>
      </c>
      <c r="Y173" s="322"/>
      <c r="AA173" s="322">
        <v>0.41</v>
      </c>
      <c r="AB173" s="322">
        <v>0.37</v>
      </c>
      <c r="AC173" s="322">
        <v>0.3</v>
      </c>
      <c r="AD173" s="322">
        <v>0.32</v>
      </c>
      <c r="AE173" s="322" vm="257">
        <v>0.39853420810999485</v>
      </c>
      <c r="AF173" s="322" vm="201">
        <v>0.32887109656030888</v>
      </c>
      <c r="AJ173"/>
      <c r="AK173"/>
      <c r="AL173"/>
      <c r="AM173"/>
      <c r="AN173"/>
      <c r="AO173"/>
      <c r="AP173"/>
      <c r="AQ173"/>
    </row>
    <row r="174" spans="2:43" ht="15" customHeight="1" x14ac:dyDescent="0.25">
      <c r="B174" s="131" t="s">
        <v>71</v>
      </c>
      <c r="C174" s="131"/>
      <c r="D174" s="131"/>
      <c r="E174" s="131"/>
      <c r="F174" s="131"/>
      <c r="G174" s="131"/>
      <c r="H174" s="131"/>
      <c r="I174" s="131"/>
      <c r="J174" s="131"/>
      <c r="K174" s="131"/>
      <c r="L174" s="322">
        <v>0.32</v>
      </c>
      <c r="M174" s="322">
        <v>0.33</v>
      </c>
      <c r="N174" s="322">
        <v>0.33</v>
      </c>
      <c r="O174" s="322">
        <v>0.32</v>
      </c>
      <c r="P174" s="322">
        <v>0.33</v>
      </c>
      <c r="Q174" s="322">
        <v>0.32</v>
      </c>
      <c r="R174" s="322">
        <v>0.33</v>
      </c>
      <c r="S174" s="322">
        <v>0.35</v>
      </c>
      <c r="T174" s="322">
        <v>0.34</v>
      </c>
      <c r="U174" s="322">
        <v>0.34</v>
      </c>
      <c r="V174" s="322">
        <v>0.33</v>
      </c>
      <c r="W174" s="322">
        <v>0.31</v>
      </c>
      <c r="X174" s="322">
        <f t="shared" si="90"/>
        <v>0.33</v>
      </c>
      <c r="Y174" s="322"/>
      <c r="AA174" s="322">
        <v>0.38</v>
      </c>
      <c r="AB174" s="322">
        <v>0.37</v>
      </c>
      <c r="AC174" s="322">
        <v>0.32</v>
      </c>
      <c r="AD174" s="322">
        <v>0.33</v>
      </c>
      <c r="AE174" s="322" vm="261">
        <v>0.37363530754947349</v>
      </c>
      <c r="AF174" s="322" vm="199">
        <v>0.32737707762797236</v>
      </c>
      <c r="AJ174"/>
      <c r="AK174"/>
      <c r="AL174"/>
      <c r="AM174"/>
      <c r="AN174"/>
      <c r="AO174"/>
      <c r="AP174"/>
      <c r="AQ174"/>
    </row>
    <row r="175" spans="2:43" ht="15" customHeight="1" x14ac:dyDescent="0.25">
      <c r="B175" s="131" t="s">
        <v>72</v>
      </c>
      <c r="C175" s="131"/>
      <c r="D175" s="131"/>
      <c r="E175" s="131"/>
      <c r="F175" s="131"/>
      <c r="G175" s="131"/>
      <c r="H175" s="131"/>
      <c r="I175" s="131"/>
      <c r="J175" s="131"/>
      <c r="K175" s="131"/>
      <c r="L175" s="322" t="s">
        <v>23</v>
      </c>
      <c r="M175" s="322" t="s">
        <v>23</v>
      </c>
      <c r="N175" s="322" t="s">
        <v>23</v>
      </c>
      <c r="O175" s="322">
        <v>0</v>
      </c>
      <c r="P175" s="322">
        <v>0.27</v>
      </c>
      <c r="Q175" s="322">
        <v>0.27</v>
      </c>
      <c r="R175" s="322">
        <v>0.28000000000000003</v>
      </c>
      <c r="S175" s="322">
        <v>0.28000000000000003</v>
      </c>
      <c r="T175" s="322">
        <v>0.27</v>
      </c>
      <c r="U175" s="322">
        <v>0.27</v>
      </c>
      <c r="V175" s="322">
        <v>0.3</v>
      </c>
      <c r="W175" s="322">
        <v>0.28000000000000003</v>
      </c>
      <c r="X175" s="322">
        <f t="shared" si="90"/>
        <v>0.32</v>
      </c>
      <c r="Y175" s="322"/>
      <c r="AA175" s="322">
        <v>0.37</v>
      </c>
      <c r="AB175" s="322">
        <v>0.34</v>
      </c>
      <c r="AC175" s="322">
        <v>0.3</v>
      </c>
      <c r="AD175" s="322">
        <v>0.32</v>
      </c>
      <c r="AE175" s="322" vm="253">
        <v>0.28116991489987214</v>
      </c>
      <c r="AF175" s="322" vm="195">
        <v>0.2727304486764629</v>
      </c>
      <c r="AJ175"/>
      <c r="AK175"/>
      <c r="AL175"/>
      <c r="AM175"/>
      <c r="AN175"/>
      <c r="AO175"/>
      <c r="AP175"/>
      <c r="AQ175"/>
    </row>
    <row r="176" spans="2:43" ht="15" customHeight="1" x14ac:dyDescent="0.25">
      <c r="B176" s="131" t="s">
        <v>73</v>
      </c>
      <c r="C176" s="131"/>
      <c r="D176" s="131"/>
      <c r="E176" s="131"/>
      <c r="F176" s="131"/>
      <c r="G176" s="131"/>
      <c r="H176" s="131"/>
      <c r="I176" s="131"/>
      <c r="J176" s="131"/>
      <c r="K176" s="131"/>
      <c r="L176" s="322" t="s">
        <v>23</v>
      </c>
      <c r="M176" s="322" t="s">
        <v>23</v>
      </c>
      <c r="N176" s="322" t="s">
        <v>23</v>
      </c>
      <c r="O176" s="322" t="s">
        <v>23</v>
      </c>
      <c r="P176" s="322" t="s">
        <v>23</v>
      </c>
      <c r="Q176" s="322" t="s">
        <v>23</v>
      </c>
      <c r="R176" s="322" t="s">
        <v>23</v>
      </c>
      <c r="S176" s="322">
        <v>0.39</v>
      </c>
      <c r="T176" s="322">
        <v>0.4</v>
      </c>
      <c r="U176" s="322">
        <v>0.42</v>
      </c>
      <c r="V176" s="322">
        <v>0.41</v>
      </c>
      <c r="W176" s="322">
        <v>0.41</v>
      </c>
      <c r="X176" s="322">
        <f t="shared" si="90"/>
        <v>0.45</v>
      </c>
      <c r="Y176" s="322"/>
      <c r="AA176" s="322">
        <v>0.46</v>
      </c>
      <c r="AB176" s="322">
        <v>0.47</v>
      </c>
      <c r="AC176" s="322">
        <v>0.46</v>
      </c>
      <c r="AD176" s="322">
        <v>0.45</v>
      </c>
      <c r="AE176" s="322" vm="263">
        <v>0.36028733149075226</v>
      </c>
      <c r="AF176" s="322" vm="197">
        <v>0.38160988704227433</v>
      </c>
      <c r="AJ176"/>
      <c r="AK176"/>
      <c r="AL176"/>
      <c r="AM176"/>
      <c r="AN176"/>
      <c r="AO176"/>
      <c r="AP176"/>
      <c r="AQ176"/>
    </row>
    <row r="177" spans="2:43" ht="15" customHeight="1" x14ac:dyDescent="0.25">
      <c r="B177" s="131"/>
      <c r="C177" s="131"/>
      <c r="D177" s="131"/>
      <c r="E177" s="131"/>
      <c r="F177" s="131"/>
      <c r="G177" s="131"/>
      <c r="H177" s="131"/>
      <c r="I177" s="131"/>
      <c r="J177" s="131"/>
      <c r="K177" s="131"/>
      <c r="L177" s="452"/>
      <c r="M177" s="452"/>
      <c r="N177" s="452"/>
      <c r="O177" s="452"/>
      <c r="P177" s="452"/>
      <c r="Q177" s="330"/>
      <c r="R177" s="330"/>
      <c r="S177" s="330"/>
      <c r="T177" s="330"/>
      <c r="U177" s="330"/>
      <c r="W177" s="235"/>
    </row>
    <row r="178" spans="2:43" ht="15" customHeight="1" x14ac:dyDescent="0.25">
      <c r="B178" s="39" t="s">
        <v>265</v>
      </c>
      <c r="C178" s="39"/>
      <c r="D178" s="39"/>
      <c r="E178" s="39"/>
      <c r="F178" s="39"/>
      <c r="G178" s="39"/>
      <c r="H178" s="39"/>
      <c r="I178" s="39"/>
      <c r="J178" s="39"/>
      <c r="K178" s="39"/>
      <c r="L178" s="348">
        <v>7689.48</v>
      </c>
      <c r="M178" s="348">
        <v>9330.33</v>
      </c>
      <c r="N178" s="348">
        <v>9936.74</v>
      </c>
      <c r="O178" s="348">
        <v>9769.35</v>
      </c>
      <c r="P178" s="348">
        <v>10203.790000000001</v>
      </c>
      <c r="Q178" s="348">
        <v>11103.44</v>
      </c>
      <c r="R178" s="348">
        <v>12576.21</v>
      </c>
      <c r="S178" s="348">
        <v>15090.89</v>
      </c>
      <c r="T178" s="348">
        <v>15644.05</v>
      </c>
      <c r="U178" s="348">
        <v>16492.400000000001</v>
      </c>
      <c r="V178" s="348">
        <v>17420.77</v>
      </c>
      <c r="W178" s="348">
        <v>17056.53</v>
      </c>
      <c r="X178" s="348">
        <f>AD178</f>
        <v>18361.919999999998</v>
      </c>
      <c r="Y178" s="348"/>
      <c r="AA178" s="348">
        <v>5146.42</v>
      </c>
      <c r="AB178" s="348">
        <v>10186.36</v>
      </c>
      <c r="AC178" s="348">
        <v>13423.68</v>
      </c>
      <c r="AD178" s="348">
        <v>18361.919999999998</v>
      </c>
      <c r="AE178" s="348">
        <v>5174.0593573863898</v>
      </c>
      <c r="AF178" s="348">
        <v>9320.9131755548988</v>
      </c>
      <c r="AJ178" s="348">
        <f>AA178</f>
        <v>5146.42</v>
      </c>
      <c r="AK178" s="348">
        <f t="shared" ref="AK178:AM182" si="91">AB178-AA178</f>
        <v>5039.9400000000005</v>
      </c>
      <c r="AL178" s="348">
        <f t="shared" si="91"/>
        <v>3237.3199999999997</v>
      </c>
      <c r="AM178" s="348">
        <f t="shared" si="91"/>
        <v>4938.239999999998</v>
      </c>
      <c r="AN178" s="348">
        <f>AE178</f>
        <v>5174.0593573863898</v>
      </c>
    </row>
    <row r="179" spans="2:43" ht="15" customHeight="1" x14ac:dyDescent="0.25">
      <c r="B179" s="130" t="s">
        <v>98</v>
      </c>
      <c r="C179" s="130"/>
      <c r="D179" s="130"/>
      <c r="E179" s="130"/>
      <c r="F179" s="130"/>
      <c r="G179" s="130"/>
      <c r="H179" s="130"/>
      <c r="I179" s="130"/>
      <c r="J179" s="130"/>
      <c r="K179" s="130"/>
      <c r="L179" s="323">
        <v>5366.73</v>
      </c>
      <c r="M179" s="323">
        <v>6715.97</v>
      </c>
      <c r="N179" s="323">
        <v>7409.08</v>
      </c>
      <c r="O179" s="323">
        <v>7794.98</v>
      </c>
      <c r="P179" s="323">
        <v>8384.32</v>
      </c>
      <c r="Q179" s="323">
        <v>9281.6200000000008</v>
      </c>
      <c r="R179" s="323">
        <v>10350.549999999999</v>
      </c>
      <c r="S179" s="323">
        <v>12164.05</v>
      </c>
      <c r="T179" s="323">
        <v>12287.61</v>
      </c>
      <c r="U179" s="323">
        <v>12987.49</v>
      </c>
      <c r="V179" s="323">
        <v>13901.87</v>
      </c>
      <c r="W179" s="323">
        <v>13507.02</v>
      </c>
      <c r="X179" s="323">
        <f>AD179</f>
        <v>14558.51</v>
      </c>
      <c r="Y179" s="323"/>
      <c r="AA179" s="323">
        <v>4088.13</v>
      </c>
      <c r="AB179" s="323">
        <v>8167.7</v>
      </c>
      <c r="AC179" s="323">
        <v>10779.44</v>
      </c>
      <c r="AD179" s="323">
        <v>14558.51</v>
      </c>
      <c r="AE179" s="323">
        <v>3987.5817149038198</v>
      </c>
      <c r="AF179" s="323">
        <v>7159.2136193369179</v>
      </c>
      <c r="AJ179" s="323">
        <f>AA179</f>
        <v>4088.13</v>
      </c>
      <c r="AK179" s="323">
        <f t="shared" si="91"/>
        <v>4079.5699999999997</v>
      </c>
      <c r="AL179" s="323">
        <f t="shared" si="91"/>
        <v>2611.7400000000007</v>
      </c>
      <c r="AM179" s="323">
        <f t="shared" si="91"/>
        <v>3779.0699999999997</v>
      </c>
      <c r="AN179" s="323">
        <f t="shared" ref="AN179:AN182" si="92">AE179</f>
        <v>3987.5817149038198</v>
      </c>
    </row>
    <row r="180" spans="2:43" ht="15" customHeight="1" x14ac:dyDescent="0.25">
      <c r="B180" s="130" t="s">
        <v>99</v>
      </c>
      <c r="C180" s="130"/>
      <c r="D180" s="130"/>
      <c r="E180" s="130"/>
      <c r="F180" s="130"/>
      <c r="G180" s="130"/>
      <c r="H180" s="130"/>
      <c r="I180" s="130"/>
      <c r="J180" s="130"/>
      <c r="K180" s="130"/>
      <c r="L180" s="323">
        <v>2322.75</v>
      </c>
      <c r="M180" s="323">
        <v>2614.36</v>
      </c>
      <c r="N180" s="323">
        <v>2527.66</v>
      </c>
      <c r="O180" s="323">
        <v>1974.37</v>
      </c>
      <c r="P180" s="323">
        <v>1760.77</v>
      </c>
      <c r="Q180" s="323">
        <v>1749.7</v>
      </c>
      <c r="R180" s="323">
        <v>2150.6799999999998</v>
      </c>
      <c r="S180" s="323">
        <v>2246.1</v>
      </c>
      <c r="T180" s="323">
        <v>2585.86</v>
      </c>
      <c r="U180" s="323">
        <v>2708.81</v>
      </c>
      <c r="V180" s="323">
        <v>2731.45</v>
      </c>
      <c r="W180" s="323">
        <v>2307.41</v>
      </c>
      <c r="X180" s="323">
        <f>AD180</f>
        <v>2470.06</v>
      </c>
      <c r="Y180" s="323"/>
      <c r="AA180" s="323">
        <v>752.73</v>
      </c>
      <c r="AB180" s="323">
        <v>1418.15</v>
      </c>
      <c r="AC180" s="323">
        <v>1743.86</v>
      </c>
      <c r="AD180" s="323">
        <v>2470.06</v>
      </c>
      <c r="AE180" s="323">
        <v>756.45383445436062</v>
      </c>
      <c r="AF180" s="323">
        <v>1244.7802062840717</v>
      </c>
      <c r="AJ180" s="323">
        <f>AA180</f>
        <v>752.73</v>
      </c>
      <c r="AK180" s="323">
        <f t="shared" si="91"/>
        <v>665.42000000000007</v>
      </c>
      <c r="AL180" s="323">
        <f t="shared" si="91"/>
        <v>325.70999999999981</v>
      </c>
      <c r="AM180" s="323">
        <f t="shared" si="91"/>
        <v>726.2</v>
      </c>
      <c r="AN180" s="323">
        <f t="shared" si="92"/>
        <v>756.45383445436062</v>
      </c>
    </row>
    <row r="181" spans="2:43" ht="15" customHeight="1" x14ac:dyDescent="0.25">
      <c r="B181" s="130" t="s">
        <v>72</v>
      </c>
      <c r="C181" s="130"/>
      <c r="D181" s="130"/>
      <c r="E181" s="130"/>
      <c r="F181" s="130"/>
      <c r="G181" s="130"/>
      <c r="H181" s="130"/>
      <c r="I181" s="130"/>
      <c r="J181" s="130"/>
      <c r="K181" s="130"/>
      <c r="L181" s="323" t="s">
        <v>23</v>
      </c>
      <c r="M181" s="323" t="s">
        <v>23</v>
      </c>
      <c r="N181" s="323" t="s">
        <v>23</v>
      </c>
      <c r="O181" s="323">
        <v>0</v>
      </c>
      <c r="P181" s="323">
        <v>58.69</v>
      </c>
      <c r="Q181" s="323">
        <v>72.02</v>
      </c>
      <c r="R181" s="323">
        <v>74.98</v>
      </c>
      <c r="S181" s="323">
        <v>74.709999999999994</v>
      </c>
      <c r="T181" s="323">
        <v>71.23</v>
      </c>
      <c r="U181" s="323">
        <v>69.849999999999994</v>
      </c>
      <c r="V181" s="323">
        <v>77.95</v>
      </c>
      <c r="W181" s="323">
        <v>255.36</v>
      </c>
      <c r="X181" s="323">
        <f>AD181</f>
        <v>360.48</v>
      </c>
      <c r="Y181" s="323"/>
      <c r="AA181" s="323">
        <v>105.36</v>
      </c>
      <c r="AB181" s="323">
        <v>191.42</v>
      </c>
      <c r="AC181" s="323">
        <v>259.14</v>
      </c>
      <c r="AD181" s="323">
        <v>360.48</v>
      </c>
      <c r="AE181" s="323">
        <v>79.047007932</v>
      </c>
      <c r="AF181" s="323">
        <v>154.2195898377</v>
      </c>
      <c r="AJ181" s="323">
        <f>AA181</f>
        <v>105.36</v>
      </c>
      <c r="AK181" s="323">
        <f t="shared" si="91"/>
        <v>86.059999999999988</v>
      </c>
      <c r="AL181" s="323">
        <f t="shared" si="91"/>
        <v>67.72</v>
      </c>
      <c r="AM181" s="323">
        <f t="shared" si="91"/>
        <v>101.34000000000003</v>
      </c>
      <c r="AN181" s="323">
        <f t="shared" si="92"/>
        <v>79.047007932</v>
      </c>
    </row>
    <row r="182" spans="2:43" ht="15" customHeight="1" x14ac:dyDescent="0.25">
      <c r="B182" s="130" t="s">
        <v>73</v>
      </c>
      <c r="C182" s="130"/>
      <c r="D182" s="130"/>
      <c r="E182" s="130"/>
      <c r="F182" s="130"/>
      <c r="G182" s="130"/>
      <c r="H182" s="130"/>
      <c r="I182" s="130"/>
      <c r="J182" s="130"/>
      <c r="K182" s="130"/>
      <c r="L182" s="323" t="s">
        <v>23</v>
      </c>
      <c r="M182" s="323" t="s">
        <v>23</v>
      </c>
      <c r="N182" s="323" t="s">
        <v>23</v>
      </c>
      <c r="O182" s="323" t="s">
        <v>23</v>
      </c>
      <c r="P182" s="323" t="s">
        <v>23</v>
      </c>
      <c r="Q182" s="323" t="s">
        <v>23</v>
      </c>
      <c r="R182" s="323">
        <v>0</v>
      </c>
      <c r="S182" s="323">
        <v>606.37</v>
      </c>
      <c r="T182" s="323">
        <v>699.79</v>
      </c>
      <c r="U182" s="323">
        <v>726.25</v>
      </c>
      <c r="V182" s="323">
        <v>709.82</v>
      </c>
      <c r="W182" s="323">
        <v>986.74</v>
      </c>
      <c r="X182" s="323">
        <f>AD182</f>
        <v>972.87</v>
      </c>
      <c r="Y182" s="323"/>
      <c r="AA182" s="323">
        <v>200.2</v>
      </c>
      <c r="AB182" s="323">
        <v>409.09</v>
      </c>
      <c r="AC182" s="323">
        <v>641.25</v>
      </c>
      <c r="AD182" s="323">
        <v>972.87</v>
      </c>
      <c r="AE182" s="323">
        <v>350.97680009621001</v>
      </c>
      <c r="AF182" s="323">
        <v>762.69976009621007</v>
      </c>
      <c r="AJ182" s="323">
        <f>AA182</f>
        <v>200.2</v>
      </c>
      <c r="AK182" s="323">
        <f t="shared" si="91"/>
        <v>208.89</v>
      </c>
      <c r="AL182" s="323">
        <f t="shared" si="91"/>
        <v>232.16000000000003</v>
      </c>
      <c r="AM182" s="323">
        <f t="shared" si="91"/>
        <v>331.62</v>
      </c>
      <c r="AN182" s="323">
        <f t="shared" si="92"/>
        <v>350.97680009621001</v>
      </c>
    </row>
    <row r="183" spans="2:43" ht="15" customHeight="1" x14ac:dyDescent="0.25">
      <c r="B183" s="130"/>
      <c r="C183" s="130"/>
      <c r="D183" s="130"/>
      <c r="E183" s="130"/>
      <c r="F183" s="130"/>
      <c r="G183" s="130"/>
      <c r="H183" s="130"/>
      <c r="I183" s="130"/>
      <c r="J183" s="130"/>
      <c r="K183" s="130"/>
      <c r="L183" s="454"/>
      <c r="M183" s="454"/>
      <c r="N183" s="454"/>
      <c r="O183" s="454"/>
      <c r="P183" s="454"/>
      <c r="Q183" s="332"/>
      <c r="R183" s="332"/>
      <c r="S183" s="332"/>
      <c r="T183" s="332"/>
      <c r="U183" s="332"/>
      <c r="W183" s="235"/>
    </row>
    <row r="184" spans="2:43" ht="15" customHeight="1" x14ac:dyDescent="0.25">
      <c r="B184" s="39" t="s">
        <v>107</v>
      </c>
      <c r="C184" s="39"/>
      <c r="D184" s="39"/>
      <c r="E184" s="39"/>
      <c r="F184" s="39"/>
      <c r="G184" s="39"/>
      <c r="H184" s="39"/>
      <c r="I184" s="39"/>
      <c r="J184" s="39"/>
      <c r="K184" s="39"/>
      <c r="L184" s="345">
        <v>47.67</v>
      </c>
      <c r="M184" s="345">
        <v>45.7</v>
      </c>
      <c r="N184" s="345">
        <v>47.13</v>
      </c>
      <c r="O184" s="345">
        <v>48.41</v>
      </c>
      <c r="P184" s="345">
        <v>50.83</v>
      </c>
      <c r="Q184" s="345">
        <v>51.02</v>
      </c>
      <c r="R184" s="345">
        <v>46.44</v>
      </c>
      <c r="S184" s="345">
        <v>46.43</v>
      </c>
      <c r="T184" s="345">
        <v>45.3</v>
      </c>
      <c r="U184" s="345">
        <v>45.27</v>
      </c>
      <c r="V184" s="345">
        <v>43.96</v>
      </c>
      <c r="W184" s="345">
        <v>43.91</v>
      </c>
      <c r="X184" s="345">
        <f>AD184</f>
        <v>42.59</v>
      </c>
      <c r="Y184" s="345"/>
      <c r="AA184" s="345">
        <v>43.83</v>
      </c>
      <c r="AB184" s="345">
        <v>44.47</v>
      </c>
      <c r="AC184" s="345">
        <v>43.54</v>
      </c>
      <c r="AD184" s="345">
        <v>42.59</v>
      </c>
      <c r="AE184" s="345">
        <v>44.167562325799672</v>
      </c>
      <c r="AF184" s="345">
        <v>46.65995091035326</v>
      </c>
      <c r="AJ184"/>
      <c r="AK184"/>
      <c r="AL184"/>
      <c r="AM184"/>
      <c r="AN184"/>
      <c r="AO184"/>
      <c r="AP184"/>
      <c r="AQ184" s="345"/>
    </row>
    <row r="185" spans="2:43" ht="15" customHeight="1" x14ac:dyDescent="0.25">
      <c r="B185" s="130" t="s">
        <v>71</v>
      </c>
      <c r="C185" s="130"/>
      <c r="D185" s="130"/>
      <c r="E185" s="130"/>
      <c r="F185" s="130"/>
      <c r="G185" s="130"/>
      <c r="H185" s="130"/>
      <c r="I185" s="130"/>
      <c r="J185" s="130"/>
      <c r="K185" s="130"/>
      <c r="L185" s="346">
        <v>47.67</v>
      </c>
      <c r="M185" s="346">
        <v>45.7</v>
      </c>
      <c r="N185" s="346">
        <v>47.13</v>
      </c>
      <c r="O185" s="346">
        <v>48.41</v>
      </c>
      <c r="P185" s="346">
        <v>50.36</v>
      </c>
      <c r="Q185" s="346">
        <v>50.62</v>
      </c>
      <c r="R185" s="346">
        <v>46.06</v>
      </c>
      <c r="S185" s="346">
        <v>45.54</v>
      </c>
      <c r="T185" s="346">
        <v>44.07</v>
      </c>
      <c r="U185" s="346">
        <v>44.05</v>
      </c>
      <c r="V185" s="346">
        <v>42.67</v>
      </c>
      <c r="W185" s="346">
        <v>42.26</v>
      </c>
      <c r="X185" s="346">
        <f>AD185</f>
        <v>41.06</v>
      </c>
      <c r="Y185" s="346"/>
      <c r="AA185" s="346">
        <v>41.75</v>
      </c>
      <c r="AB185" s="346">
        <v>42.747</v>
      </c>
      <c r="AC185" s="346">
        <v>41.59</v>
      </c>
      <c r="AD185" s="346">
        <v>41.06</v>
      </c>
      <c r="AE185" s="346">
        <v>43.040089908304559</v>
      </c>
      <c r="AF185" s="346">
        <v>45.878584143583275</v>
      </c>
      <c r="AJ185"/>
      <c r="AK185"/>
      <c r="AL185"/>
      <c r="AM185"/>
      <c r="AN185"/>
      <c r="AO185"/>
      <c r="AP185"/>
      <c r="AQ185" s="346"/>
    </row>
    <row r="186" spans="2:43" ht="15" customHeight="1" x14ac:dyDescent="0.25">
      <c r="B186" s="130" t="s">
        <v>72</v>
      </c>
      <c r="C186" s="130"/>
      <c r="D186" s="130"/>
      <c r="E186" s="130"/>
      <c r="F186" s="130"/>
      <c r="G186" s="130"/>
      <c r="H186" s="130"/>
      <c r="I186" s="130"/>
      <c r="J186" s="130"/>
      <c r="K186" s="130"/>
      <c r="L186" s="346">
        <v>0</v>
      </c>
      <c r="M186" s="346">
        <v>0</v>
      </c>
      <c r="N186" s="346">
        <v>0</v>
      </c>
      <c r="O186" s="346">
        <v>0</v>
      </c>
      <c r="P186" s="346">
        <v>131.97</v>
      </c>
      <c r="Q186" s="346">
        <v>112.85</v>
      </c>
      <c r="R186" s="346">
        <v>109.44</v>
      </c>
      <c r="S186" s="346">
        <v>112.05</v>
      </c>
      <c r="T186" s="346">
        <v>112.83</v>
      </c>
      <c r="U186" s="346">
        <v>110.71</v>
      </c>
      <c r="V186" s="346">
        <v>110.31</v>
      </c>
      <c r="W186" s="346">
        <v>67.77</v>
      </c>
      <c r="X186" s="346">
        <f>AD186</f>
        <v>67.290000000000006</v>
      </c>
      <c r="Y186" s="346"/>
      <c r="AA186" s="346">
        <v>130.38999999999999</v>
      </c>
      <c r="AB186" s="346">
        <v>77.47</v>
      </c>
      <c r="AC186" s="346">
        <v>76.31</v>
      </c>
      <c r="AD186" s="346">
        <v>67.290000000000006</v>
      </c>
      <c r="AE186" s="346">
        <v>72.757590625990446</v>
      </c>
      <c r="AF186" s="346">
        <v>70.69142111436183</v>
      </c>
      <c r="AJ186"/>
      <c r="AK186"/>
      <c r="AL186"/>
      <c r="AM186"/>
      <c r="AN186"/>
      <c r="AO186"/>
      <c r="AP186"/>
      <c r="AQ186" s="346"/>
    </row>
    <row r="187" spans="2:43" ht="15" customHeight="1" x14ac:dyDescent="0.25">
      <c r="B187" s="130" t="s">
        <v>73</v>
      </c>
      <c r="C187" s="130"/>
      <c r="D187" s="130"/>
      <c r="E187" s="130"/>
      <c r="F187" s="130"/>
      <c r="G187" s="130"/>
      <c r="H187" s="130"/>
      <c r="I187" s="130"/>
      <c r="J187" s="130"/>
      <c r="K187" s="130"/>
      <c r="L187" s="346" t="s">
        <v>23</v>
      </c>
      <c r="M187" s="346" t="s">
        <v>23</v>
      </c>
      <c r="N187" s="346" t="s">
        <v>23</v>
      </c>
      <c r="O187" s="346" t="s">
        <v>23</v>
      </c>
      <c r="P187" s="346" t="s">
        <v>23</v>
      </c>
      <c r="Q187" s="346" t="s">
        <v>23</v>
      </c>
      <c r="R187" s="346" t="s">
        <v>23</v>
      </c>
      <c r="S187" s="346">
        <v>59.52</v>
      </c>
      <c r="T187" s="346">
        <v>64.44</v>
      </c>
      <c r="U187" s="346">
        <v>65.400000000000006</v>
      </c>
      <c r="V187" s="346">
        <v>66.930000000000007</v>
      </c>
      <c r="W187" s="346">
        <v>64.08</v>
      </c>
      <c r="X187" s="346">
        <f>AD187</f>
        <v>60.23</v>
      </c>
      <c r="Y187" s="346"/>
      <c r="AA187" s="346">
        <v>68.900000000000006</v>
      </c>
      <c r="AB187" s="346">
        <v>69.489999999999995</v>
      </c>
      <c r="AC187" s="346">
        <v>68.52</v>
      </c>
      <c r="AD187" s="346">
        <v>60.23</v>
      </c>
      <c r="AE187" s="346">
        <v>52.968181155447922</v>
      </c>
      <c r="AF187" s="346">
        <v>50.410377337535358</v>
      </c>
      <c r="AJ187"/>
      <c r="AK187"/>
      <c r="AL187"/>
      <c r="AM187"/>
      <c r="AN187"/>
      <c r="AO187"/>
      <c r="AP187"/>
      <c r="AQ187" s="346"/>
    </row>
    <row r="188" spans="2:43" ht="15" customHeight="1" x14ac:dyDescent="0.25">
      <c r="Q188" s="349"/>
      <c r="R188" s="349"/>
      <c r="S188" s="349"/>
      <c r="T188" s="349"/>
      <c r="U188" s="349"/>
    </row>
    <row r="189" spans="2:43" ht="30" customHeight="1" x14ac:dyDescent="0.25">
      <c r="B189" s="182" t="s">
        <v>59</v>
      </c>
      <c r="C189" s="182"/>
      <c r="D189" s="182"/>
      <c r="E189" s="182"/>
      <c r="F189" s="182"/>
      <c r="G189" s="182"/>
      <c r="H189" s="182"/>
      <c r="I189" s="182"/>
      <c r="J189" s="182"/>
      <c r="K189" s="182"/>
      <c r="L189" s="236"/>
      <c r="M189" s="236"/>
      <c r="N189" s="236"/>
      <c r="O189" s="236"/>
      <c r="P189" s="236"/>
      <c r="Q189" s="236"/>
      <c r="R189" s="236"/>
      <c r="S189" s="236"/>
      <c r="T189" s="236"/>
      <c r="U189" s="237"/>
      <c r="V189" s="237"/>
    </row>
    <row r="190" spans="2:43" ht="15" customHeight="1" x14ac:dyDescent="0.25">
      <c r="B190" s="170" t="s">
        <v>58</v>
      </c>
      <c r="C190" s="170"/>
      <c r="D190" s="170"/>
      <c r="E190" s="170"/>
      <c r="F190" s="170"/>
      <c r="G190" s="170"/>
      <c r="H190" s="170"/>
      <c r="I190" s="170"/>
      <c r="J190" s="170"/>
      <c r="K190" s="170"/>
      <c r="L190" s="240">
        <v>2010</v>
      </c>
      <c r="M190" s="240">
        <v>2011</v>
      </c>
      <c r="N190" s="240">
        <v>2012</v>
      </c>
      <c r="O190" s="240">
        <v>2013</v>
      </c>
      <c r="P190" s="240">
        <v>2014</v>
      </c>
      <c r="Q190" s="240">
        <v>2015</v>
      </c>
      <c r="R190" s="240">
        <v>2016</v>
      </c>
      <c r="S190" s="240">
        <v>2017</v>
      </c>
      <c r="T190" s="240">
        <v>2018</v>
      </c>
      <c r="U190" s="240">
        <v>2019</v>
      </c>
      <c r="V190" s="240">
        <v>2020</v>
      </c>
      <c r="W190" s="240">
        <v>2021</v>
      </c>
      <c r="X190" s="241">
        <v>2022</v>
      </c>
      <c r="Y190" s="242">
        <v>2023</v>
      </c>
      <c r="AA190" s="243" t="s">
        <v>283</v>
      </c>
      <c r="AB190" s="243" t="s">
        <v>284</v>
      </c>
      <c r="AC190" s="243" t="s">
        <v>285</v>
      </c>
      <c r="AD190" s="243">
        <v>2022</v>
      </c>
      <c r="AE190" s="244" t="s">
        <v>313</v>
      </c>
      <c r="AF190" s="244" t="s">
        <v>314</v>
      </c>
      <c r="AG190" s="245" t="s">
        <v>315</v>
      </c>
      <c r="AH190" s="246">
        <v>2023</v>
      </c>
      <c r="AJ190" s="243" t="s">
        <v>283</v>
      </c>
      <c r="AK190" s="243" t="s">
        <v>286</v>
      </c>
      <c r="AL190" s="243" t="s">
        <v>287</v>
      </c>
      <c r="AM190" s="243" t="s">
        <v>288</v>
      </c>
      <c r="AN190" s="244" t="s">
        <v>313</v>
      </c>
      <c r="AO190" s="244" t="s">
        <v>318</v>
      </c>
      <c r="AP190" s="244" t="s">
        <v>316</v>
      </c>
      <c r="AQ190" s="244" t="s">
        <v>317</v>
      </c>
    </row>
    <row r="191" spans="2:43" ht="15" customHeight="1" x14ac:dyDescent="0.25">
      <c r="B191" s="40" t="s">
        <v>22</v>
      </c>
      <c r="C191" s="40"/>
      <c r="D191" s="40"/>
      <c r="E191" s="40"/>
      <c r="F191" s="40"/>
      <c r="G191" s="40"/>
      <c r="H191" s="40"/>
      <c r="I191" s="40"/>
      <c r="J191" s="40"/>
      <c r="K191" s="40"/>
      <c r="L191" s="318">
        <v>562.23</v>
      </c>
      <c r="M191" s="318">
        <v>634.86</v>
      </c>
      <c r="N191" s="318">
        <v>777.54</v>
      </c>
      <c r="O191" s="318">
        <v>819.91</v>
      </c>
      <c r="P191" s="318">
        <v>746.93</v>
      </c>
      <c r="Q191" s="318">
        <v>831.59</v>
      </c>
      <c r="R191" s="318">
        <v>913.01</v>
      </c>
      <c r="S191" s="318">
        <v>943.22</v>
      </c>
      <c r="T191" s="318">
        <v>890.82</v>
      </c>
      <c r="U191" s="318">
        <v>924.83</v>
      </c>
      <c r="V191" s="318">
        <v>824.24</v>
      </c>
      <c r="W191" s="318">
        <v>926.24</v>
      </c>
      <c r="X191" s="318">
        <f>AD191</f>
        <v>1279.29</v>
      </c>
      <c r="Y191" s="318"/>
      <c r="AA191" s="318">
        <v>293.3</v>
      </c>
      <c r="AB191" s="318">
        <v>636.23</v>
      </c>
      <c r="AC191" s="318">
        <v>869.67</v>
      </c>
      <c r="AD191" s="318">
        <v>1279.29</v>
      </c>
      <c r="AE191" s="256">
        <v>370.60351558580209</v>
      </c>
      <c r="AF191" s="256">
        <v>581.39722611210095</v>
      </c>
      <c r="AH191" s="235">
        <v>0</v>
      </c>
      <c r="AJ191" s="318">
        <f t="shared" ref="AJ191:AJ204" si="93">AA191</f>
        <v>293.3</v>
      </c>
      <c r="AK191" s="318">
        <f t="shared" ref="AK191:AK204" si="94">AB191-AA191</f>
        <v>342.93</v>
      </c>
      <c r="AL191" s="318">
        <f t="shared" ref="AL191:AL204" si="95">AC191-AB191</f>
        <v>233.43999999999994</v>
      </c>
      <c r="AM191" s="318">
        <f t="shared" ref="AM191:AM204" si="96">AD191-AC191</f>
        <v>409.62</v>
      </c>
      <c r="AN191" s="318">
        <f>AE191</f>
        <v>370.60351558580209</v>
      </c>
    </row>
    <row r="192" spans="2:43" ht="15" customHeight="1" outlineLevel="1" x14ac:dyDescent="0.25">
      <c r="B192" s="149" t="s">
        <v>68</v>
      </c>
      <c r="C192" s="149"/>
      <c r="D192" s="149"/>
      <c r="E192" s="149"/>
      <c r="F192" s="149"/>
      <c r="G192" s="149"/>
      <c r="H192" s="149"/>
      <c r="I192" s="149"/>
      <c r="J192" s="149"/>
      <c r="K192" s="149"/>
      <c r="L192" s="326">
        <v>342.86581545999996</v>
      </c>
      <c r="M192" s="326">
        <v>370.25521743999997</v>
      </c>
      <c r="N192" s="326">
        <v>445.01903479000003</v>
      </c>
      <c r="O192" s="326">
        <v>465.68517137000003</v>
      </c>
      <c r="P192" s="326">
        <v>345.49299132381179</v>
      </c>
      <c r="Q192" s="326">
        <v>366.97807925000001</v>
      </c>
      <c r="R192" s="326">
        <v>348.60712365999996</v>
      </c>
      <c r="S192" s="326">
        <v>415.77604656999995</v>
      </c>
      <c r="T192" s="326">
        <v>371.51157375000003</v>
      </c>
      <c r="U192" s="326">
        <v>376.19195355000005</v>
      </c>
      <c r="V192" s="326">
        <v>345.84492709389997</v>
      </c>
      <c r="W192" s="326">
        <v>465.74</v>
      </c>
      <c r="X192" s="326">
        <f>AD192</f>
        <v>514.89</v>
      </c>
      <c r="Y192" s="326"/>
      <c r="AA192" s="326">
        <v>50.1</v>
      </c>
      <c r="AB192" s="326">
        <v>233.17</v>
      </c>
      <c r="AC192" s="326">
        <v>344.31</v>
      </c>
      <c r="AD192" s="326">
        <v>514.89</v>
      </c>
      <c r="AE192" s="249">
        <v>157.88488010169999</v>
      </c>
      <c r="AF192" s="249">
        <v>227.20115414399925</v>
      </c>
      <c r="AJ192" s="326">
        <f t="shared" si="93"/>
        <v>50.1</v>
      </c>
      <c r="AK192" s="326">
        <f t="shared" si="94"/>
        <v>183.07</v>
      </c>
      <c r="AL192" s="326">
        <f t="shared" si="95"/>
        <v>111.14000000000001</v>
      </c>
      <c r="AM192" s="326">
        <f t="shared" si="96"/>
        <v>170.57999999999998</v>
      </c>
      <c r="AN192" s="326">
        <f t="shared" ref="AN192:AN212" si="97">AE192</f>
        <v>157.88488010169999</v>
      </c>
    </row>
    <row r="193" spans="2:40" ht="15" customHeight="1" outlineLevel="1" x14ac:dyDescent="0.25">
      <c r="B193" s="149" t="s">
        <v>69</v>
      </c>
      <c r="C193" s="149"/>
      <c r="D193" s="149"/>
      <c r="E193" s="149"/>
      <c r="F193" s="149"/>
      <c r="G193" s="149"/>
      <c r="H193" s="149"/>
      <c r="I193" s="149"/>
      <c r="J193" s="149"/>
      <c r="K193" s="149"/>
      <c r="L193" s="326">
        <v>140.25</v>
      </c>
      <c r="M193" s="326">
        <v>138.58000000000001</v>
      </c>
      <c r="N193" s="326">
        <v>149.33000000000001</v>
      </c>
      <c r="O193" s="326">
        <v>160.49</v>
      </c>
      <c r="P193" s="326">
        <v>165.71</v>
      </c>
      <c r="Q193" s="326">
        <v>190.17</v>
      </c>
      <c r="R193" s="326">
        <v>267.72000000000003</v>
      </c>
      <c r="S193" s="326">
        <v>260.79000000000002</v>
      </c>
      <c r="T193" s="326">
        <v>271.64</v>
      </c>
      <c r="U193" s="326">
        <v>283.83</v>
      </c>
      <c r="V193" s="326">
        <v>229.36</v>
      </c>
      <c r="W193" s="326">
        <v>259.83</v>
      </c>
      <c r="X193" s="326">
        <f>AD193</f>
        <v>259.45999999999998</v>
      </c>
      <c r="Y193" s="326"/>
      <c r="AA193" s="326">
        <v>72.319999999999993</v>
      </c>
      <c r="AB193" s="326">
        <v>132.33000000000001</v>
      </c>
      <c r="AC193" s="326">
        <v>188.45</v>
      </c>
      <c r="AD193" s="326">
        <v>259.45999999999998</v>
      </c>
      <c r="AE193" s="249">
        <v>74.172885128799976</v>
      </c>
      <c r="AF193" s="249">
        <v>133.79573758740003</v>
      </c>
      <c r="AJ193" s="326">
        <f t="shared" si="93"/>
        <v>72.319999999999993</v>
      </c>
      <c r="AK193" s="326">
        <f t="shared" si="94"/>
        <v>60.010000000000019</v>
      </c>
      <c r="AL193" s="326">
        <f t="shared" si="95"/>
        <v>56.119999999999976</v>
      </c>
      <c r="AM193" s="326">
        <f t="shared" si="96"/>
        <v>71.009999999999991</v>
      </c>
      <c r="AN193" s="326">
        <f t="shared" si="97"/>
        <v>74.172885128799976</v>
      </c>
    </row>
    <row r="194" spans="2:40" ht="15" customHeight="1" outlineLevel="1" x14ac:dyDescent="0.25">
      <c r="B194" s="149" t="s">
        <v>70</v>
      </c>
      <c r="C194" s="149"/>
      <c r="D194" s="149"/>
      <c r="E194" s="149"/>
      <c r="F194" s="149"/>
      <c r="G194" s="149"/>
      <c r="H194" s="149"/>
      <c r="I194" s="149"/>
      <c r="J194" s="149"/>
      <c r="K194" s="149"/>
      <c r="L194" s="326">
        <v>78.459999999999994</v>
      </c>
      <c r="M194" s="326">
        <v>126.21</v>
      </c>
      <c r="N194" s="326">
        <v>182.99</v>
      </c>
      <c r="O194" s="326">
        <v>217.42</v>
      </c>
      <c r="P194" s="326">
        <v>233.76</v>
      </c>
      <c r="Q194" s="326">
        <v>272.02</v>
      </c>
      <c r="R194" s="326">
        <v>268.05</v>
      </c>
      <c r="S194" s="326">
        <v>288.76</v>
      </c>
      <c r="T194" s="326">
        <v>245.61</v>
      </c>
      <c r="U194" s="326">
        <v>266.93</v>
      </c>
      <c r="V194" s="326">
        <v>234.62997676462169</v>
      </c>
      <c r="W194" s="326">
        <v>403.21924547899999</v>
      </c>
      <c r="X194" s="326">
        <f>AD194</f>
        <v>489.4</v>
      </c>
      <c r="Y194" s="326"/>
      <c r="AA194" s="326">
        <v>168.27</v>
      </c>
      <c r="AB194" s="326">
        <v>268.26</v>
      </c>
      <c r="AC194" s="326">
        <v>332.93</v>
      </c>
      <c r="AD194" s="326">
        <v>489.4</v>
      </c>
      <c r="AE194" s="249">
        <v>143.05809546729981</v>
      </c>
      <c r="AF194" s="249">
        <v>215.65956993250168</v>
      </c>
      <c r="AJ194" s="326">
        <f t="shared" si="93"/>
        <v>168.27</v>
      </c>
      <c r="AK194" s="326">
        <f t="shared" si="94"/>
        <v>99.989999999999981</v>
      </c>
      <c r="AL194" s="326">
        <f t="shared" si="95"/>
        <v>64.670000000000016</v>
      </c>
      <c r="AM194" s="326">
        <f t="shared" si="96"/>
        <v>156.46999999999997</v>
      </c>
      <c r="AN194" s="326">
        <f t="shared" si="97"/>
        <v>143.05809546729981</v>
      </c>
    </row>
    <row r="195" spans="2:40" ht="15" customHeight="1" x14ac:dyDescent="0.25">
      <c r="B195" s="132" t="s">
        <v>84</v>
      </c>
      <c r="C195" s="132"/>
      <c r="D195" s="132"/>
      <c r="E195" s="132"/>
      <c r="F195" s="132"/>
      <c r="G195" s="132"/>
      <c r="H195" s="132"/>
      <c r="I195" s="132"/>
      <c r="J195" s="132"/>
      <c r="K195" s="132"/>
      <c r="L195" s="327">
        <v>26.88</v>
      </c>
      <c r="M195" s="327">
        <v>62.56</v>
      </c>
      <c r="N195" s="327">
        <v>46.54</v>
      </c>
      <c r="O195" s="327">
        <v>11.66</v>
      </c>
      <c r="P195" s="327">
        <v>26.55</v>
      </c>
      <c r="Q195" s="327">
        <v>140.19</v>
      </c>
      <c r="R195" s="327">
        <v>34.619999999999997</v>
      </c>
      <c r="S195" s="327">
        <v>65.86</v>
      </c>
      <c r="T195" s="327">
        <v>29.6</v>
      </c>
      <c r="U195" s="327">
        <v>246.43</v>
      </c>
      <c r="V195" s="327">
        <v>286.79000000000002</v>
      </c>
      <c r="W195" s="327">
        <v>350.07</v>
      </c>
      <c r="X195" s="327">
        <f>AD195</f>
        <v>308.31</v>
      </c>
      <c r="Y195" s="327"/>
      <c r="Z195" s="266"/>
      <c r="AA195" s="327">
        <v>8.5</v>
      </c>
      <c r="AB195" s="327">
        <v>110.35</v>
      </c>
      <c r="AC195" s="327">
        <v>279.98</v>
      </c>
      <c r="AD195" s="327">
        <v>308.31</v>
      </c>
      <c r="AE195" s="249">
        <v>7.6590802310999813</v>
      </c>
      <c r="AF195" s="249">
        <v>21.868269264799999</v>
      </c>
      <c r="AJ195" s="327">
        <f t="shared" si="93"/>
        <v>8.5</v>
      </c>
      <c r="AK195" s="327">
        <f t="shared" si="94"/>
        <v>101.85</v>
      </c>
      <c r="AL195" s="327">
        <f t="shared" si="95"/>
        <v>169.63000000000002</v>
      </c>
      <c r="AM195" s="327">
        <f t="shared" si="96"/>
        <v>28.329999999999984</v>
      </c>
      <c r="AN195" s="327">
        <f t="shared" si="97"/>
        <v>7.6590802310999813</v>
      </c>
    </row>
    <row r="196" spans="2:40" ht="15" customHeight="1" x14ac:dyDescent="0.25">
      <c r="B196" s="132" t="s">
        <v>85</v>
      </c>
      <c r="C196" s="132"/>
      <c r="D196" s="132"/>
      <c r="E196" s="132"/>
      <c r="F196" s="132"/>
      <c r="G196" s="132"/>
      <c r="H196" s="132"/>
      <c r="I196" s="132"/>
      <c r="J196" s="132"/>
      <c r="K196" s="132"/>
      <c r="L196" s="327">
        <v>127.45</v>
      </c>
      <c r="M196" s="327">
        <v>158.13999999999999</v>
      </c>
      <c r="N196" s="327">
        <v>190.64</v>
      </c>
      <c r="O196" s="327">
        <v>241.31</v>
      </c>
      <c r="P196" s="327">
        <v>229.01</v>
      </c>
      <c r="Q196" s="327">
        <v>281.63</v>
      </c>
      <c r="R196" s="327">
        <v>281.14999999999998</v>
      </c>
      <c r="S196" s="327">
        <v>280.48</v>
      </c>
      <c r="T196" s="327">
        <v>267.63</v>
      </c>
      <c r="U196" s="327">
        <v>257.69</v>
      </c>
      <c r="V196" s="327">
        <v>258.74</v>
      </c>
      <c r="W196" s="327">
        <v>335.35</v>
      </c>
      <c r="X196" s="327">
        <f>(AD196)</f>
        <v>388.61</v>
      </c>
      <c r="Y196" s="327"/>
      <c r="Z196" s="327"/>
      <c r="AA196" s="327">
        <v>100.81</v>
      </c>
      <c r="AB196" s="327">
        <v>201.31</v>
      </c>
      <c r="AC196" s="327">
        <v>304.43</v>
      </c>
      <c r="AD196" s="327">
        <v>388.61</v>
      </c>
      <c r="AE196" s="249">
        <v>127.44547991320007</v>
      </c>
      <c r="AF196" s="249">
        <v>221.95241599020039</v>
      </c>
      <c r="AJ196" s="327">
        <f t="shared" si="93"/>
        <v>100.81</v>
      </c>
      <c r="AK196" s="327">
        <f t="shared" si="94"/>
        <v>100.5</v>
      </c>
      <c r="AL196" s="327">
        <f t="shared" si="95"/>
        <v>103.12</v>
      </c>
      <c r="AM196" s="327">
        <f t="shared" si="96"/>
        <v>84.18</v>
      </c>
      <c r="AN196" s="327">
        <f t="shared" si="97"/>
        <v>127.44547991320007</v>
      </c>
    </row>
    <row r="197" spans="2:40" ht="15" customHeight="1" x14ac:dyDescent="0.25">
      <c r="B197" s="135" t="s">
        <v>86</v>
      </c>
      <c r="C197" s="135"/>
      <c r="D197" s="135"/>
      <c r="E197" s="135"/>
      <c r="F197" s="135"/>
      <c r="G197" s="135"/>
      <c r="H197" s="135"/>
      <c r="I197" s="135"/>
      <c r="J197" s="135"/>
      <c r="K197" s="135"/>
      <c r="L197" s="327">
        <v>87.41</v>
      </c>
      <c r="M197" s="327">
        <v>106.65</v>
      </c>
      <c r="N197" s="327">
        <v>125.1</v>
      </c>
      <c r="O197" s="327">
        <v>138.09</v>
      </c>
      <c r="P197" s="327">
        <v>141.38</v>
      </c>
      <c r="Q197" s="327">
        <v>150.84</v>
      </c>
      <c r="R197" s="327">
        <v>161.97999999999999</v>
      </c>
      <c r="S197" s="327">
        <v>166.52</v>
      </c>
      <c r="T197" s="327">
        <v>174.13</v>
      </c>
      <c r="U197" s="327">
        <v>157.75</v>
      </c>
      <c r="V197" s="327">
        <v>158.13</v>
      </c>
      <c r="W197" s="327">
        <v>188.9</v>
      </c>
      <c r="X197" s="327">
        <f>(AD197)</f>
        <v>204.83</v>
      </c>
      <c r="Y197" s="327"/>
      <c r="Z197" s="327"/>
      <c r="AA197" s="327">
        <v>52.42</v>
      </c>
      <c r="AB197" s="327">
        <v>104.01</v>
      </c>
      <c r="AC197" s="327">
        <v>160.62</v>
      </c>
      <c r="AD197" s="327">
        <v>204.83</v>
      </c>
      <c r="AE197" s="249">
        <v>56.199405602499979</v>
      </c>
      <c r="AF197" s="249">
        <v>111.55202954610056</v>
      </c>
      <c r="AJ197" s="327">
        <f t="shared" si="93"/>
        <v>52.42</v>
      </c>
      <c r="AK197" s="327">
        <f t="shared" si="94"/>
        <v>51.59</v>
      </c>
      <c r="AL197" s="327">
        <f t="shared" si="95"/>
        <v>56.61</v>
      </c>
      <c r="AM197" s="327">
        <f t="shared" si="96"/>
        <v>44.210000000000008</v>
      </c>
      <c r="AN197" s="327">
        <f t="shared" si="97"/>
        <v>56.199405602499979</v>
      </c>
    </row>
    <row r="198" spans="2:40" ht="15" customHeight="1" x14ac:dyDescent="0.25">
      <c r="B198" s="133" t="s">
        <v>87</v>
      </c>
      <c r="C198" s="133"/>
      <c r="D198" s="133"/>
      <c r="E198" s="133"/>
      <c r="F198" s="133"/>
      <c r="G198" s="133"/>
      <c r="H198" s="133"/>
      <c r="I198" s="133"/>
      <c r="J198" s="133"/>
      <c r="K198" s="133"/>
      <c r="L198" s="327">
        <v>20.13</v>
      </c>
      <c r="M198" s="327">
        <v>22.84</v>
      </c>
      <c r="N198" s="327">
        <v>24.54</v>
      </c>
      <c r="O198" s="327">
        <v>25.54</v>
      </c>
      <c r="P198" s="327">
        <v>22.38</v>
      </c>
      <c r="Q198" s="327">
        <v>26.72</v>
      </c>
      <c r="R198" s="327">
        <v>30.34</v>
      </c>
      <c r="S198" s="327">
        <v>29.79</v>
      </c>
      <c r="T198" s="327">
        <v>28.56</v>
      </c>
      <c r="U198" s="327">
        <v>29.02</v>
      </c>
      <c r="V198" s="327">
        <v>32.200000000000003</v>
      </c>
      <c r="W198" s="327">
        <v>45.3</v>
      </c>
      <c r="X198" s="327">
        <f>(AD198)</f>
        <v>54.09</v>
      </c>
      <c r="Y198" s="327"/>
      <c r="Z198" s="327"/>
      <c r="AA198" s="327">
        <v>12.97</v>
      </c>
      <c r="AB198" s="327">
        <v>28.14</v>
      </c>
      <c r="AC198" s="327">
        <v>41.17</v>
      </c>
      <c r="AD198" s="327">
        <v>54.09</v>
      </c>
      <c r="AE198" s="249">
        <v>14.757973030400015</v>
      </c>
      <c r="AF198" s="249">
        <v>33.607075639299971</v>
      </c>
      <c r="AJ198" s="327">
        <f t="shared" si="93"/>
        <v>12.97</v>
      </c>
      <c r="AK198" s="327">
        <f t="shared" si="94"/>
        <v>15.17</v>
      </c>
      <c r="AL198" s="327">
        <f t="shared" si="95"/>
        <v>13.030000000000001</v>
      </c>
      <c r="AM198" s="327">
        <f t="shared" si="96"/>
        <v>12.920000000000002</v>
      </c>
      <c r="AN198" s="327">
        <f t="shared" si="97"/>
        <v>14.757973030400015</v>
      </c>
    </row>
    <row r="199" spans="2:40" ht="15" customHeight="1" x14ac:dyDescent="0.25">
      <c r="B199" s="133" t="s">
        <v>88</v>
      </c>
      <c r="C199" s="133"/>
      <c r="D199" s="133"/>
      <c r="E199" s="133"/>
      <c r="F199" s="133"/>
      <c r="G199" s="133"/>
      <c r="H199" s="133"/>
      <c r="I199" s="133"/>
      <c r="J199" s="133"/>
      <c r="K199" s="133"/>
      <c r="L199" s="327">
        <v>19.91</v>
      </c>
      <c r="M199" s="327">
        <v>28.65</v>
      </c>
      <c r="N199" s="327">
        <v>41</v>
      </c>
      <c r="O199" s="327">
        <v>77.69</v>
      </c>
      <c r="P199" s="327">
        <v>65.25</v>
      </c>
      <c r="Q199" s="327">
        <v>104.06</v>
      </c>
      <c r="R199" s="327">
        <v>88.83</v>
      </c>
      <c r="S199" s="327">
        <v>84.17</v>
      </c>
      <c r="T199" s="327">
        <v>64.94</v>
      </c>
      <c r="U199" s="327">
        <v>70.92</v>
      </c>
      <c r="V199" s="327">
        <v>68.400000000000006</v>
      </c>
      <c r="W199" s="327">
        <v>101.15</v>
      </c>
      <c r="X199" s="327">
        <f>(AD199)</f>
        <v>129.69</v>
      </c>
      <c r="Y199" s="327"/>
      <c r="Z199" s="327"/>
      <c r="AA199" s="327">
        <v>35.409999999999997</v>
      </c>
      <c r="AB199" s="327">
        <v>69.150000000000006</v>
      </c>
      <c r="AC199" s="327">
        <v>102.64</v>
      </c>
      <c r="AD199" s="327">
        <v>129.69</v>
      </c>
      <c r="AE199" s="249">
        <v>56.488101280300079</v>
      </c>
      <c r="AF199" s="249">
        <v>76.793310804799873</v>
      </c>
      <c r="AJ199" s="327">
        <f t="shared" si="93"/>
        <v>35.409999999999997</v>
      </c>
      <c r="AK199" s="327">
        <f t="shared" si="94"/>
        <v>33.740000000000009</v>
      </c>
      <c r="AL199" s="327">
        <f t="shared" si="95"/>
        <v>33.489999999999995</v>
      </c>
      <c r="AM199" s="327">
        <f t="shared" si="96"/>
        <v>27.049999999999997</v>
      </c>
      <c r="AN199" s="327">
        <f t="shared" si="97"/>
        <v>56.488101280300079</v>
      </c>
    </row>
    <row r="200" spans="2:40" ht="15" customHeight="1" x14ac:dyDescent="0.25">
      <c r="B200" s="132" t="s">
        <v>89</v>
      </c>
      <c r="C200" s="132"/>
      <c r="D200" s="132"/>
      <c r="E200" s="132"/>
      <c r="F200" s="132"/>
      <c r="G200" s="132"/>
      <c r="H200" s="132"/>
      <c r="I200" s="132"/>
      <c r="J200" s="132"/>
      <c r="K200" s="132"/>
      <c r="L200" s="327">
        <v>0</v>
      </c>
      <c r="M200" s="327">
        <v>0</v>
      </c>
      <c r="N200" s="327">
        <v>0</v>
      </c>
      <c r="O200" s="327">
        <v>0</v>
      </c>
      <c r="P200" s="327">
        <v>0</v>
      </c>
      <c r="Q200" s="327">
        <v>0</v>
      </c>
      <c r="R200" s="327">
        <v>0</v>
      </c>
      <c r="S200" s="327">
        <v>0</v>
      </c>
      <c r="T200" s="327">
        <v>0</v>
      </c>
      <c r="U200" s="327">
        <v>0</v>
      </c>
      <c r="V200" s="327">
        <v>4.18</v>
      </c>
      <c r="W200" s="327">
        <v>8.82</v>
      </c>
      <c r="X200" s="327">
        <f t="shared" ref="X200:X205" si="98">AD200</f>
        <v>49.28</v>
      </c>
      <c r="Y200" s="327"/>
      <c r="AA200" s="327">
        <v>9.4600000000000009</v>
      </c>
      <c r="AB200" s="327">
        <v>18.48</v>
      </c>
      <c r="AC200" s="327">
        <v>22.15</v>
      </c>
      <c r="AD200" s="327">
        <v>49.28</v>
      </c>
      <c r="AE200" s="249">
        <v>4.1694363485999997</v>
      </c>
      <c r="AF200" s="249">
        <v>-6.4518735898999724</v>
      </c>
      <c r="AJ200" s="327">
        <f t="shared" si="93"/>
        <v>9.4600000000000009</v>
      </c>
      <c r="AK200" s="327">
        <f t="shared" si="94"/>
        <v>9.02</v>
      </c>
      <c r="AL200" s="327">
        <f t="shared" si="95"/>
        <v>3.6699999999999982</v>
      </c>
      <c r="AM200" s="327">
        <f t="shared" si="96"/>
        <v>27.130000000000003</v>
      </c>
      <c r="AN200" s="327">
        <f t="shared" si="97"/>
        <v>4.1694363485999997</v>
      </c>
    </row>
    <row r="201" spans="2:40" ht="15" customHeight="1" x14ac:dyDescent="0.25">
      <c r="B201" s="40" t="s">
        <v>90</v>
      </c>
      <c r="C201" s="40"/>
      <c r="D201" s="40"/>
      <c r="E201" s="40"/>
      <c r="F201" s="40"/>
      <c r="G201" s="40"/>
      <c r="H201" s="40"/>
      <c r="I201" s="40"/>
      <c r="J201" s="40"/>
      <c r="K201" s="40"/>
      <c r="L201" s="318">
        <v>461.67</v>
      </c>
      <c r="M201" s="318">
        <v>539.28</v>
      </c>
      <c r="N201" s="318">
        <v>633.44000000000005</v>
      </c>
      <c r="O201" s="318">
        <v>590.25</v>
      </c>
      <c r="P201" s="318">
        <v>544.48</v>
      </c>
      <c r="Q201" s="318">
        <v>690.16</v>
      </c>
      <c r="R201" s="318">
        <v>666.47</v>
      </c>
      <c r="S201" s="318">
        <v>728.59</v>
      </c>
      <c r="T201" s="318">
        <v>652.79</v>
      </c>
      <c r="U201" s="318">
        <v>913.57</v>
      </c>
      <c r="V201" s="318">
        <v>856.47</v>
      </c>
      <c r="W201" s="318">
        <v>949.78</v>
      </c>
      <c r="X201" s="318">
        <f t="shared" si="98"/>
        <v>1248.27</v>
      </c>
      <c r="Y201" s="318"/>
      <c r="AA201" s="318">
        <v>210.45</v>
      </c>
      <c r="AB201" s="318">
        <v>563.74</v>
      </c>
      <c r="AC201" s="318">
        <v>867.36</v>
      </c>
      <c r="AD201" s="318">
        <v>1248.27</v>
      </c>
      <c r="AE201" s="256">
        <v>254.98655225230155</v>
      </c>
      <c r="AF201" s="256">
        <v>374.86120579680693</v>
      </c>
      <c r="AJ201" s="318">
        <f t="shared" si="93"/>
        <v>210.45</v>
      </c>
      <c r="AK201" s="318">
        <f t="shared" si="94"/>
        <v>353.29</v>
      </c>
      <c r="AL201" s="318">
        <f t="shared" si="95"/>
        <v>303.62</v>
      </c>
      <c r="AM201" s="318">
        <f t="shared" si="96"/>
        <v>380.90999999999997</v>
      </c>
      <c r="AN201" s="318">
        <f t="shared" si="97"/>
        <v>254.98655225230155</v>
      </c>
    </row>
    <row r="202" spans="2:40" ht="15" customHeight="1" outlineLevel="1" x14ac:dyDescent="0.25">
      <c r="B202" s="149" t="s">
        <v>68</v>
      </c>
      <c r="C202" s="149"/>
      <c r="D202" s="149"/>
      <c r="E202" s="149"/>
      <c r="F202" s="149"/>
      <c r="G202" s="149"/>
      <c r="H202" s="149"/>
      <c r="I202" s="149"/>
      <c r="J202" s="149"/>
      <c r="K202" s="149"/>
      <c r="L202" s="326">
        <v>273.90795545999993</v>
      </c>
      <c r="M202" s="326">
        <v>285.84673424999994</v>
      </c>
      <c r="N202" s="326">
        <v>346.52440791000004</v>
      </c>
      <c r="O202" s="326">
        <v>320.49257605999998</v>
      </c>
      <c r="P202" s="326">
        <v>227.36607737381163</v>
      </c>
      <c r="Q202" s="326">
        <v>240.94268574000003</v>
      </c>
      <c r="R202" s="326">
        <v>252.31527471999991</v>
      </c>
      <c r="S202" s="326">
        <v>275.50895072999998</v>
      </c>
      <c r="T202" s="326">
        <v>266.16000000000003</v>
      </c>
      <c r="U202" s="326">
        <v>357.53678547426875</v>
      </c>
      <c r="V202" s="326">
        <v>356.79895221698791</v>
      </c>
      <c r="W202" s="326">
        <v>241.88878328799998</v>
      </c>
      <c r="X202" s="326">
        <f t="shared" si="98"/>
        <v>462.16</v>
      </c>
      <c r="Y202" s="326"/>
      <c r="Z202" s="350"/>
      <c r="AA202" s="326">
        <v>26.16</v>
      </c>
      <c r="AB202" s="326">
        <v>226.91</v>
      </c>
      <c r="AC202" s="326">
        <v>312.86</v>
      </c>
      <c r="AD202" s="326">
        <v>462.16</v>
      </c>
      <c r="AE202" s="249">
        <v>117.48599644600006</v>
      </c>
      <c r="AF202" s="249">
        <v>146.04488663369949</v>
      </c>
      <c r="AJ202" s="326">
        <f t="shared" si="93"/>
        <v>26.16</v>
      </c>
      <c r="AK202" s="326">
        <f t="shared" si="94"/>
        <v>200.75</v>
      </c>
      <c r="AL202" s="326">
        <f t="shared" si="95"/>
        <v>85.950000000000017</v>
      </c>
      <c r="AM202" s="326">
        <f t="shared" si="96"/>
        <v>149.30000000000001</v>
      </c>
      <c r="AN202" s="326">
        <f t="shared" si="97"/>
        <v>117.48599644600006</v>
      </c>
    </row>
    <row r="203" spans="2:40" ht="15" customHeight="1" outlineLevel="1" x14ac:dyDescent="0.25">
      <c r="B203" s="149" t="s">
        <v>69</v>
      </c>
      <c r="C203" s="149"/>
      <c r="D203" s="149"/>
      <c r="E203" s="149"/>
      <c r="F203" s="149"/>
      <c r="G203" s="149"/>
      <c r="H203" s="149"/>
      <c r="I203" s="149"/>
      <c r="J203" s="149"/>
      <c r="K203" s="149"/>
      <c r="L203" s="326">
        <v>115.68</v>
      </c>
      <c r="M203" s="326">
        <v>110.75</v>
      </c>
      <c r="N203" s="326">
        <v>118.67</v>
      </c>
      <c r="O203" s="326">
        <v>129.44</v>
      </c>
      <c r="P203" s="326">
        <v>134.35</v>
      </c>
      <c r="Q203" s="326">
        <v>277.8</v>
      </c>
      <c r="R203" s="326">
        <v>223.2</v>
      </c>
      <c r="S203" s="326">
        <v>211.87</v>
      </c>
      <c r="T203" s="326">
        <v>223.08</v>
      </c>
      <c r="U203" s="326">
        <v>382.15</v>
      </c>
      <c r="V203" s="326">
        <v>179.34</v>
      </c>
      <c r="W203" s="326">
        <v>504.88</v>
      </c>
      <c r="X203" s="326">
        <f t="shared" si="98"/>
        <v>204.44</v>
      </c>
      <c r="Y203" s="326"/>
      <c r="AA203" s="326">
        <v>63.88</v>
      </c>
      <c r="AB203" s="326">
        <v>109.41</v>
      </c>
      <c r="AC203" s="326">
        <v>151.47999999999999</v>
      </c>
      <c r="AD203" s="326">
        <v>204.44</v>
      </c>
      <c r="AE203" s="249">
        <v>57.41983670230001</v>
      </c>
      <c r="AF203" s="249">
        <v>102.79258163600046</v>
      </c>
      <c r="AJ203" s="326">
        <f t="shared" si="93"/>
        <v>63.88</v>
      </c>
      <c r="AK203" s="326">
        <f t="shared" si="94"/>
        <v>45.529999999999994</v>
      </c>
      <c r="AL203" s="326">
        <f t="shared" si="95"/>
        <v>42.069999999999993</v>
      </c>
      <c r="AM203" s="326">
        <f t="shared" si="96"/>
        <v>52.960000000000008</v>
      </c>
      <c r="AN203" s="326">
        <f t="shared" si="97"/>
        <v>57.41983670230001</v>
      </c>
    </row>
    <row r="204" spans="2:40" ht="15" customHeight="1" outlineLevel="1" x14ac:dyDescent="0.25">
      <c r="B204" s="149" t="s">
        <v>70</v>
      </c>
      <c r="C204" s="149"/>
      <c r="D204" s="149"/>
      <c r="E204" s="149"/>
      <c r="F204" s="149"/>
      <c r="G204" s="149"/>
      <c r="H204" s="149"/>
      <c r="I204" s="149"/>
      <c r="J204" s="149"/>
      <c r="K204" s="149"/>
      <c r="L204" s="326">
        <v>71.37</v>
      </c>
      <c r="M204" s="326">
        <v>94.11</v>
      </c>
      <c r="N204" s="326">
        <v>172.08</v>
      </c>
      <c r="O204" s="326">
        <v>160.9</v>
      </c>
      <c r="P204" s="326">
        <v>168.79</v>
      </c>
      <c r="Q204" s="326">
        <v>179.03</v>
      </c>
      <c r="R204" s="326">
        <v>194.39</v>
      </c>
      <c r="S204" s="326">
        <v>238.48</v>
      </c>
      <c r="T204" s="326">
        <v>168.63</v>
      </c>
      <c r="U204" s="326">
        <v>221.33</v>
      </c>
      <c r="V204" s="326">
        <v>163.5077935450002</v>
      </c>
      <c r="W204" s="326">
        <v>288.75111026699989</v>
      </c>
      <c r="X204" s="326">
        <f t="shared" si="98"/>
        <v>543.16</v>
      </c>
      <c r="Y204" s="326"/>
      <c r="AA204" s="326">
        <v>121.37</v>
      </c>
      <c r="AB204" s="326">
        <v>233.37</v>
      </c>
      <c r="AC204" s="326">
        <v>416.85</v>
      </c>
      <c r="AD204" s="326">
        <v>543.16</v>
      </c>
      <c r="AE204" s="249">
        <v>87.624252579199535</v>
      </c>
      <c r="AF204" s="249">
        <v>120.05892208310166</v>
      </c>
      <c r="AJ204" s="326">
        <f t="shared" si="93"/>
        <v>121.37</v>
      </c>
      <c r="AK204" s="326">
        <f t="shared" si="94"/>
        <v>112</v>
      </c>
      <c r="AL204" s="326">
        <f t="shared" si="95"/>
        <v>183.48000000000002</v>
      </c>
      <c r="AM204" s="326">
        <f t="shared" si="96"/>
        <v>126.30999999999995</v>
      </c>
      <c r="AN204" s="326">
        <f t="shared" si="97"/>
        <v>87.624252579199535</v>
      </c>
    </row>
    <row r="205" spans="2:40" ht="15" customHeight="1" x14ac:dyDescent="0.25">
      <c r="B205" s="134" t="s">
        <v>91</v>
      </c>
      <c r="C205" s="134"/>
      <c r="D205" s="134"/>
      <c r="E205" s="134"/>
      <c r="F205" s="134"/>
      <c r="G205" s="134"/>
      <c r="H205" s="134"/>
      <c r="I205" s="134"/>
      <c r="J205" s="134"/>
      <c r="K205" s="134"/>
      <c r="L205" s="347">
        <v>0.82</v>
      </c>
      <c r="M205" s="347">
        <v>0.85</v>
      </c>
      <c r="N205" s="347">
        <v>0.81</v>
      </c>
      <c r="O205" s="347">
        <v>0.72</v>
      </c>
      <c r="P205" s="347">
        <v>0.73</v>
      </c>
      <c r="Q205" s="347">
        <v>0.83</v>
      </c>
      <c r="R205" s="347">
        <v>0.73</v>
      </c>
      <c r="S205" s="347">
        <v>0.77</v>
      </c>
      <c r="T205" s="347">
        <v>0.73</v>
      </c>
      <c r="U205" s="347">
        <v>0.99</v>
      </c>
      <c r="V205" s="347">
        <v>1.04</v>
      </c>
      <c r="W205" s="347">
        <v>1.03</v>
      </c>
      <c r="X205" s="347">
        <f t="shared" si="98"/>
        <v>0.98</v>
      </c>
      <c r="Y205" s="347"/>
      <c r="AA205" s="347">
        <v>0.72</v>
      </c>
      <c r="AB205" s="347">
        <v>0.89</v>
      </c>
      <c r="AC205" s="347">
        <v>1</v>
      </c>
      <c r="AD205" s="347">
        <v>0.98</v>
      </c>
      <c r="AE205" s="347">
        <v>0.6880305812783557</v>
      </c>
      <c r="AF205" s="347">
        <v>0.64475919209929089</v>
      </c>
      <c r="AJ205" s="347"/>
      <c r="AK205" s="347"/>
      <c r="AL205" s="347"/>
      <c r="AM205" s="347"/>
      <c r="AN205" s="347"/>
    </row>
    <row r="206" spans="2:40" ht="15" customHeight="1" x14ac:dyDescent="0.25">
      <c r="B206" s="131" t="s">
        <v>92</v>
      </c>
      <c r="C206" s="131"/>
      <c r="D206" s="131"/>
      <c r="E206" s="131"/>
      <c r="F206" s="131"/>
      <c r="G206" s="131"/>
      <c r="H206" s="131"/>
      <c r="I206" s="131"/>
      <c r="J206" s="131"/>
      <c r="K206" s="131"/>
      <c r="L206" s="327">
        <v>-0.16</v>
      </c>
      <c r="M206" s="327">
        <v>-0.27</v>
      </c>
      <c r="N206" s="327">
        <v>0</v>
      </c>
      <c r="O206" s="327">
        <v>0.1</v>
      </c>
      <c r="P206" s="327">
        <v>0.02</v>
      </c>
      <c r="Q206" s="327">
        <v>0.02</v>
      </c>
      <c r="R206" s="327">
        <v>4.8</v>
      </c>
      <c r="S206" s="327">
        <v>0.18</v>
      </c>
      <c r="T206" s="327">
        <v>0.62</v>
      </c>
      <c r="U206" s="327">
        <v>1.23</v>
      </c>
      <c r="V206" s="327">
        <v>0.69</v>
      </c>
      <c r="W206" s="327">
        <v>0.8</v>
      </c>
      <c r="X206" s="327">
        <f>(AD206)</f>
        <v>-5.53</v>
      </c>
      <c r="Y206" s="327"/>
      <c r="AA206" s="327">
        <v>0.06</v>
      </c>
      <c r="AB206" s="327">
        <v>0.54</v>
      </c>
      <c r="AC206" s="327">
        <v>2.2200000000000002</v>
      </c>
      <c r="AD206" s="327">
        <v>-5.53</v>
      </c>
      <c r="AE206" s="249">
        <v>-0.56144081999999995</v>
      </c>
      <c r="AF206" s="249">
        <v>15.246136695200008</v>
      </c>
      <c r="AJ206" s="327">
        <f t="shared" ref="AJ206:AJ212" si="99">AA206</f>
        <v>0.06</v>
      </c>
      <c r="AK206" s="327">
        <f t="shared" ref="AK206:AM212" si="100">AB206-AA206</f>
        <v>0.48000000000000004</v>
      </c>
      <c r="AL206" s="327">
        <f t="shared" si="100"/>
        <v>1.6800000000000002</v>
      </c>
      <c r="AM206" s="327">
        <f t="shared" si="100"/>
        <v>-7.75</v>
      </c>
      <c r="AN206" s="327">
        <f t="shared" si="97"/>
        <v>-0.56144081999999995</v>
      </c>
    </row>
    <row r="207" spans="2:40" ht="15" customHeight="1" x14ac:dyDescent="0.25">
      <c r="B207" s="131" t="s">
        <v>93</v>
      </c>
      <c r="C207" s="131"/>
      <c r="D207" s="131"/>
      <c r="E207" s="131"/>
      <c r="F207" s="131"/>
      <c r="G207" s="131"/>
      <c r="H207" s="131"/>
      <c r="I207" s="131"/>
      <c r="J207" s="131"/>
      <c r="K207" s="131"/>
      <c r="L207" s="327">
        <v>209.19</v>
      </c>
      <c r="M207" s="327">
        <v>252.23</v>
      </c>
      <c r="N207" s="327">
        <v>260.14</v>
      </c>
      <c r="O207" s="327">
        <v>235.8</v>
      </c>
      <c r="P207" s="327">
        <v>270.8</v>
      </c>
      <c r="Q207" s="327">
        <v>291.27999999999997</v>
      </c>
      <c r="R207" s="327">
        <v>303.17</v>
      </c>
      <c r="S207" s="327">
        <v>294.7</v>
      </c>
      <c r="T207" s="327">
        <v>253.47</v>
      </c>
      <c r="U207" s="327">
        <v>255.2</v>
      </c>
      <c r="V207" s="327">
        <v>222.9</v>
      </c>
      <c r="W207" s="327">
        <v>252.06</v>
      </c>
      <c r="X207" s="327">
        <f>(AD207)</f>
        <v>246.75</v>
      </c>
      <c r="Y207" s="327"/>
      <c r="AA207" s="327">
        <v>62.08</v>
      </c>
      <c r="AB207" s="327">
        <v>124.39</v>
      </c>
      <c r="AC207" s="327">
        <v>187.95</v>
      </c>
      <c r="AD207" s="327">
        <v>246.75</v>
      </c>
      <c r="AE207" s="249">
        <v>63.083953811300077</v>
      </c>
      <c r="AF207" s="249">
        <v>128.85067147640004</v>
      </c>
      <c r="AJ207" s="327">
        <f t="shared" si="99"/>
        <v>62.08</v>
      </c>
      <c r="AK207" s="327">
        <f t="shared" si="100"/>
        <v>62.31</v>
      </c>
      <c r="AL207" s="327">
        <f t="shared" si="100"/>
        <v>63.559999999999988</v>
      </c>
      <c r="AM207" s="327">
        <f t="shared" si="100"/>
        <v>58.800000000000011</v>
      </c>
      <c r="AN207" s="327">
        <f t="shared" si="97"/>
        <v>63.083953811300077</v>
      </c>
    </row>
    <row r="208" spans="2:40" ht="15" customHeight="1" x14ac:dyDescent="0.25">
      <c r="B208" s="131" t="s">
        <v>94</v>
      </c>
      <c r="C208" s="131"/>
      <c r="D208" s="131"/>
      <c r="E208" s="131"/>
      <c r="F208" s="131"/>
      <c r="G208" s="131"/>
      <c r="H208" s="131"/>
      <c r="I208" s="131"/>
      <c r="J208" s="131"/>
      <c r="K208" s="131"/>
      <c r="L208" s="327">
        <v>1.54</v>
      </c>
      <c r="M208" s="327">
        <v>1.3</v>
      </c>
      <c r="N208" s="327">
        <v>1.1200000000000001</v>
      </c>
      <c r="O208" s="327">
        <v>1.1000000000000001</v>
      </c>
      <c r="P208" s="327">
        <v>1.6</v>
      </c>
      <c r="Q208" s="327">
        <v>1.99</v>
      </c>
      <c r="R208" s="327">
        <v>1.28</v>
      </c>
      <c r="S208" s="327">
        <v>3.31</v>
      </c>
      <c r="T208" s="327">
        <v>0.66</v>
      </c>
      <c r="U208" s="327">
        <v>0.96</v>
      </c>
      <c r="V208" s="327">
        <v>0.61</v>
      </c>
      <c r="W208" s="327">
        <v>0.61</v>
      </c>
      <c r="X208" s="327">
        <f>AD208</f>
        <v>0.92</v>
      </c>
      <c r="Y208" s="327"/>
      <c r="AA208" s="327">
        <v>0.22</v>
      </c>
      <c r="AB208" s="327">
        <v>0.44800000000000001</v>
      </c>
      <c r="AC208" s="327">
        <v>0.68</v>
      </c>
      <c r="AD208" s="327">
        <v>0.92</v>
      </c>
      <c r="AE208" s="249">
        <v>0.24345973519999997</v>
      </c>
      <c r="AF208" s="249">
        <v>0.4937716801</v>
      </c>
      <c r="AJ208" s="327">
        <f t="shared" si="99"/>
        <v>0.22</v>
      </c>
      <c r="AK208" s="327">
        <f t="shared" si="100"/>
        <v>0.22800000000000001</v>
      </c>
      <c r="AL208" s="327">
        <f t="shared" si="100"/>
        <v>0.23200000000000004</v>
      </c>
      <c r="AM208" s="327">
        <f t="shared" si="100"/>
        <v>0.24</v>
      </c>
      <c r="AN208" s="327">
        <f t="shared" si="97"/>
        <v>0.24345973519999997</v>
      </c>
    </row>
    <row r="209" spans="2:43" ht="15" customHeight="1" x14ac:dyDescent="0.25">
      <c r="B209" s="40" t="s">
        <v>95</v>
      </c>
      <c r="C209" s="40"/>
      <c r="D209" s="40"/>
      <c r="E209" s="40"/>
      <c r="F209" s="40"/>
      <c r="G209" s="40"/>
      <c r="H209" s="40"/>
      <c r="I209" s="40"/>
      <c r="J209" s="40"/>
      <c r="K209" s="40"/>
      <c r="L209" s="318">
        <v>254.17</v>
      </c>
      <c r="M209" s="318">
        <v>288.61</v>
      </c>
      <c r="N209" s="318">
        <v>374.42</v>
      </c>
      <c r="O209" s="318">
        <v>355.45</v>
      </c>
      <c r="P209" s="318">
        <v>275.26</v>
      </c>
      <c r="Q209" s="318">
        <v>400.85</v>
      </c>
      <c r="R209" s="318">
        <v>359.79</v>
      </c>
      <c r="S209" s="318">
        <v>437.02</v>
      </c>
      <c r="T209" s="318">
        <v>399.37</v>
      </c>
      <c r="U209" s="318">
        <v>658.09</v>
      </c>
      <c r="V209" s="318">
        <v>633.49</v>
      </c>
      <c r="W209" s="318">
        <v>697.53</v>
      </c>
      <c r="X209" s="318">
        <f>+AD209</f>
        <v>1007.96</v>
      </c>
      <c r="Y209" s="318"/>
      <c r="AA209" s="318">
        <v>148.53</v>
      </c>
      <c r="AB209" s="318">
        <v>439.25</v>
      </c>
      <c r="AC209" s="318">
        <v>677.86</v>
      </c>
      <c r="AD209" s="318">
        <v>1007.96</v>
      </c>
      <c r="AE209" s="256">
        <v>192.70749899620199</v>
      </c>
      <c r="AF209" s="256">
        <v>231.25816930530632</v>
      </c>
      <c r="AJ209" s="318">
        <f t="shared" si="99"/>
        <v>148.53</v>
      </c>
      <c r="AK209" s="318">
        <f t="shared" si="100"/>
        <v>290.72000000000003</v>
      </c>
      <c r="AL209" s="318">
        <f t="shared" si="100"/>
        <v>238.61</v>
      </c>
      <c r="AM209" s="318">
        <f t="shared" si="100"/>
        <v>330.1</v>
      </c>
      <c r="AN209" s="318">
        <f t="shared" si="97"/>
        <v>192.70749899620199</v>
      </c>
    </row>
    <row r="210" spans="2:43" ht="15" customHeight="1" outlineLevel="1" x14ac:dyDescent="0.25">
      <c r="B210" s="149" t="s">
        <v>68</v>
      </c>
      <c r="C210" s="149"/>
      <c r="D210" s="149"/>
      <c r="E210" s="149"/>
      <c r="F210" s="149"/>
      <c r="G210" s="149"/>
      <c r="H210" s="149"/>
      <c r="I210" s="149"/>
      <c r="J210" s="149"/>
      <c r="K210" s="149"/>
      <c r="L210" s="326">
        <v>131.36000000000001</v>
      </c>
      <c r="M210" s="326">
        <v>152.58000000000001</v>
      </c>
      <c r="N210" s="326">
        <v>166.4</v>
      </c>
      <c r="O210" s="326">
        <v>160.24</v>
      </c>
      <c r="P210" s="326">
        <v>93.39</v>
      </c>
      <c r="Q210" s="326">
        <v>116.79</v>
      </c>
      <c r="R210" s="326">
        <v>93.46</v>
      </c>
      <c r="S210" s="326">
        <v>188.45</v>
      </c>
      <c r="T210" s="326">
        <v>193.66</v>
      </c>
      <c r="U210" s="326">
        <v>249.46</v>
      </c>
      <c r="V210" s="326">
        <v>260.83619552698792</v>
      </c>
      <c r="W210" s="326">
        <v>135.55000000000001</v>
      </c>
      <c r="X210" s="326">
        <f>AD210</f>
        <v>359.06</v>
      </c>
      <c r="Y210" s="326"/>
      <c r="AA210" s="326">
        <v>1.1399999999999999</v>
      </c>
      <c r="AB210" s="326">
        <v>176.04</v>
      </c>
      <c r="AC210" s="326">
        <v>236.05</v>
      </c>
      <c r="AD210" s="326">
        <v>359.06</v>
      </c>
      <c r="AE210" s="326">
        <v>92.0533201631998</v>
      </c>
      <c r="AF210" s="326">
        <v>93.819932870498931</v>
      </c>
      <c r="AJ210" s="326">
        <f t="shared" si="99"/>
        <v>1.1399999999999999</v>
      </c>
      <c r="AK210" s="326">
        <f t="shared" si="100"/>
        <v>174.9</v>
      </c>
      <c r="AL210" s="326">
        <f t="shared" si="100"/>
        <v>60.010000000000019</v>
      </c>
      <c r="AM210" s="326">
        <f t="shared" si="100"/>
        <v>123.00999999999999</v>
      </c>
      <c r="AN210" s="326">
        <f t="shared" si="97"/>
        <v>92.0533201631998</v>
      </c>
    </row>
    <row r="211" spans="2:43" ht="15" customHeight="1" outlineLevel="1" x14ac:dyDescent="0.25">
      <c r="B211" s="149" t="s">
        <v>69</v>
      </c>
      <c r="C211" s="149"/>
      <c r="D211" s="149"/>
      <c r="E211" s="149"/>
      <c r="F211" s="149"/>
      <c r="G211" s="149"/>
      <c r="H211" s="149"/>
      <c r="I211" s="149"/>
      <c r="J211" s="149"/>
      <c r="K211" s="149"/>
      <c r="L211" s="326">
        <v>81.819999999999993</v>
      </c>
      <c r="M211" s="326">
        <v>83.02</v>
      </c>
      <c r="N211" s="326">
        <v>92.37</v>
      </c>
      <c r="O211" s="326">
        <v>103.94</v>
      </c>
      <c r="P211" s="326">
        <v>107.06</v>
      </c>
      <c r="Q211" s="326">
        <v>234.3</v>
      </c>
      <c r="R211" s="326">
        <v>151.01</v>
      </c>
      <c r="S211" s="326">
        <v>158.08000000000001</v>
      </c>
      <c r="T211" s="326">
        <v>168.67</v>
      </c>
      <c r="U211" s="326">
        <v>328.41</v>
      </c>
      <c r="V211" s="326">
        <v>126.79</v>
      </c>
      <c r="W211" s="326">
        <v>441.73</v>
      </c>
      <c r="X211" s="326">
        <f>AD211</f>
        <v>154.24</v>
      </c>
      <c r="Y211" s="326"/>
      <c r="AA211" s="326">
        <v>48.47</v>
      </c>
      <c r="AB211" s="326">
        <v>78.430000000000007</v>
      </c>
      <c r="AC211" s="326">
        <v>104.96</v>
      </c>
      <c r="AD211" s="326">
        <v>154.24</v>
      </c>
      <c r="AE211" s="326">
        <v>43.190765102399951</v>
      </c>
      <c r="AF211" s="326">
        <v>74.000697436100452</v>
      </c>
      <c r="AJ211" s="326">
        <f t="shared" si="99"/>
        <v>48.47</v>
      </c>
      <c r="AK211" s="326">
        <f t="shared" si="100"/>
        <v>29.960000000000008</v>
      </c>
      <c r="AL211" s="326">
        <f t="shared" si="100"/>
        <v>26.529999999999987</v>
      </c>
      <c r="AM211" s="326">
        <f t="shared" si="100"/>
        <v>49.280000000000015</v>
      </c>
      <c r="AN211" s="326">
        <f t="shared" si="97"/>
        <v>43.190765102399951</v>
      </c>
    </row>
    <row r="212" spans="2:43" ht="15" customHeight="1" outlineLevel="1" x14ac:dyDescent="0.25">
      <c r="B212" s="149" t="s">
        <v>70</v>
      </c>
      <c r="C212" s="149"/>
      <c r="D212" s="149"/>
      <c r="E212" s="149"/>
      <c r="F212" s="149"/>
      <c r="G212" s="149"/>
      <c r="H212" s="149"/>
      <c r="I212" s="149"/>
      <c r="J212" s="149"/>
      <c r="K212" s="149"/>
      <c r="L212" s="326">
        <v>40.880000000000003</v>
      </c>
      <c r="M212" s="326">
        <v>9.7799999999999994</v>
      </c>
      <c r="N212" s="326">
        <v>123.52</v>
      </c>
      <c r="O212" s="326">
        <v>98.01</v>
      </c>
      <c r="P212" s="326">
        <v>64.900000000000006</v>
      </c>
      <c r="Q212" s="326">
        <v>70.31</v>
      </c>
      <c r="R212" s="326">
        <v>96.2</v>
      </c>
      <c r="S212" s="326">
        <v>116.5</v>
      </c>
      <c r="T212" s="326">
        <v>82.01</v>
      </c>
      <c r="U212" s="326">
        <v>133.80000000000001</v>
      </c>
      <c r="V212" s="326">
        <v>95.865590248402512</v>
      </c>
      <c r="W212" s="326">
        <v>137.44999999999999</v>
      </c>
      <c r="X212" s="326">
        <f>AD212</f>
        <v>463.57</v>
      </c>
      <c r="Y212" s="326"/>
      <c r="AA212" s="326">
        <v>101.54</v>
      </c>
      <c r="AB212" s="326">
        <v>194.37</v>
      </c>
      <c r="AC212" s="326">
        <v>356.2</v>
      </c>
      <c r="AD212" s="326">
        <v>463.57</v>
      </c>
      <c r="AE212" s="326">
        <v>66.863009106199868</v>
      </c>
      <c r="AF212" s="326">
        <v>61.398207156202702</v>
      </c>
      <c r="AJ212" s="326">
        <f t="shared" si="99"/>
        <v>101.54</v>
      </c>
      <c r="AK212" s="326">
        <f t="shared" si="100"/>
        <v>92.83</v>
      </c>
      <c r="AL212" s="326">
        <f t="shared" si="100"/>
        <v>161.82999999999998</v>
      </c>
      <c r="AM212" s="326">
        <f t="shared" si="100"/>
        <v>107.37</v>
      </c>
      <c r="AN212" s="326">
        <f t="shared" si="97"/>
        <v>66.863009106199868</v>
      </c>
    </row>
    <row r="215" spans="2:43" ht="15" customHeight="1" x14ac:dyDescent="0.25">
      <c r="B215" s="170" t="s">
        <v>96</v>
      </c>
      <c r="C215" s="170"/>
      <c r="D215" s="170"/>
      <c r="E215" s="170"/>
      <c r="F215" s="170"/>
      <c r="G215" s="170"/>
      <c r="H215" s="170"/>
      <c r="I215" s="170"/>
      <c r="J215" s="170"/>
      <c r="K215" s="170"/>
      <c r="L215" s="240">
        <v>2010</v>
      </c>
      <c r="M215" s="240">
        <v>2011</v>
      </c>
      <c r="N215" s="240">
        <v>2012</v>
      </c>
      <c r="O215" s="240">
        <v>2013</v>
      </c>
      <c r="P215" s="240">
        <v>2014</v>
      </c>
      <c r="Q215" s="240">
        <v>2015</v>
      </c>
      <c r="R215" s="240">
        <v>2016</v>
      </c>
      <c r="S215" s="240">
        <v>2017</v>
      </c>
      <c r="T215" s="240">
        <v>2018</v>
      </c>
      <c r="U215" s="240">
        <v>2019</v>
      </c>
      <c r="V215" s="240">
        <v>2020</v>
      </c>
      <c r="W215" s="240">
        <v>2021</v>
      </c>
      <c r="X215" s="241">
        <v>2022</v>
      </c>
      <c r="Y215" s="242">
        <v>2023</v>
      </c>
      <c r="AA215" s="243" t="s">
        <v>283</v>
      </c>
      <c r="AB215" s="243" t="s">
        <v>284</v>
      </c>
      <c r="AC215" s="243" t="s">
        <v>285</v>
      </c>
      <c r="AD215" s="243">
        <v>2022</v>
      </c>
      <c r="AE215" s="244" t="s">
        <v>313</v>
      </c>
      <c r="AF215" s="244" t="s">
        <v>314</v>
      </c>
      <c r="AG215" s="245" t="s">
        <v>315</v>
      </c>
      <c r="AH215" s="246">
        <v>2023</v>
      </c>
      <c r="AJ215" s="243" t="s">
        <v>283</v>
      </c>
      <c r="AK215" s="243" t="s">
        <v>286</v>
      </c>
      <c r="AL215" s="243" t="s">
        <v>287</v>
      </c>
      <c r="AM215" s="243" t="s">
        <v>288</v>
      </c>
      <c r="AN215" s="244" t="s">
        <v>313</v>
      </c>
      <c r="AO215" s="244" t="s">
        <v>318</v>
      </c>
      <c r="AP215" s="244" t="s">
        <v>316</v>
      </c>
      <c r="AQ215" s="244" t="s">
        <v>317</v>
      </c>
    </row>
    <row r="216" spans="2:43" ht="15" customHeight="1" x14ac:dyDescent="0.25">
      <c r="B216" s="6" t="s">
        <v>97</v>
      </c>
      <c r="C216" s="6"/>
      <c r="D216" s="6"/>
      <c r="E216" s="6"/>
      <c r="F216" s="6"/>
      <c r="G216" s="6"/>
      <c r="H216" s="6"/>
      <c r="I216" s="6"/>
      <c r="J216" s="6"/>
      <c r="K216" s="6"/>
      <c r="L216" s="318">
        <v>3200.03</v>
      </c>
      <c r="M216" s="318">
        <v>3651.86</v>
      </c>
      <c r="N216" s="318">
        <v>3876.44</v>
      </c>
      <c r="O216" s="318">
        <v>4166.72</v>
      </c>
      <c r="P216" s="318">
        <v>4230.76</v>
      </c>
      <c r="Q216" s="318">
        <v>4964.6099999999997</v>
      </c>
      <c r="R216" s="318">
        <v>4986.46</v>
      </c>
      <c r="S216" s="318">
        <v>5060.8599999999997</v>
      </c>
      <c r="T216" s="318">
        <v>5271.96</v>
      </c>
      <c r="U216" s="318">
        <v>4401.3500000000004</v>
      </c>
      <c r="V216" s="318">
        <v>4768.72</v>
      </c>
      <c r="W216" s="318">
        <v>5229.5600000000004</v>
      </c>
      <c r="X216" s="318">
        <f t="shared" ref="X216:X226" si="101">AD216</f>
        <v>5158.1400000000003</v>
      </c>
      <c r="Y216" s="318"/>
      <c r="AA216" s="318">
        <v>5275.76</v>
      </c>
      <c r="AB216" s="318">
        <v>5016.04</v>
      </c>
      <c r="AC216" s="318">
        <v>4971.74</v>
      </c>
      <c r="AD216" s="318">
        <v>5158.1400000000003</v>
      </c>
      <c r="AE216" s="318">
        <v>5186.6349999999993</v>
      </c>
      <c r="AF216" s="318">
        <v>5488.4549999999999</v>
      </c>
      <c r="AJ216" s="318"/>
      <c r="AK216" s="318"/>
      <c r="AL216" s="318"/>
      <c r="AM216" s="318"/>
      <c r="AN216" s="318"/>
      <c r="AO216" s="318"/>
      <c r="AP216" s="318"/>
      <c r="AQ216" s="318"/>
    </row>
    <row r="217" spans="2:43" ht="15" customHeight="1" x14ac:dyDescent="0.25">
      <c r="B217" s="131" t="s">
        <v>68</v>
      </c>
      <c r="C217" s="131"/>
      <c r="D217" s="131"/>
      <c r="E217" s="131"/>
      <c r="F217" s="131"/>
      <c r="G217" s="131"/>
      <c r="H217" s="131"/>
      <c r="I217" s="131"/>
      <c r="J217" s="131"/>
      <c r="K217" s="131"/>
      <c r="L217" s="327">
        <v>2049.61</v>
      </c>
      <c r="M217" s="327">
        <v>2200.94</v>
      </c>
      <c r="N217" s="327">
        <v>2310.44</v>
      </c>
      <c r="O217" s="327">
        <v>2194.0700000000002</v>
      </c>
      <c r="P217" s="327">
        <v>2194.0700000000002</v>
      </c>
      <c r="Q217" s="327">
        <v>2194.2199999999998</v>
      </c>
      <c r="R217" s="327">
        <v>2194.2199999999998</v>
      </c>
      <c r="S217" s="327">
        <v>2243.7199999999998</v>
      </c>
      <c r="T217" s="327">
        <v>2311.52</v>
      </c>
      <c r="U217" s="327">
        <v>1974.2</v>
      </c>
      <c r="V217" s="327">
        <v>2137.37</v>
      </c>
      <c r="W217" s="327">
        <v>2193.61</v>
      </c>
      <c r="X217" s="327">
        <f t="shared" si="101"/>
        <v>2166.08</v>
      </c>
      <c r="Y217" s="327"/>
      <c r="AA217" s="327">
        <v>2218.81</v>
      </c>
      <c r="AB217" s="327">
        <v>2057.98</v>
      </c>
      <c r="AC217" s="327">
        <v>2057.98</v>
      </c>
      <c r="AD217" s="327">
        <v>2166.08</v>
      </c>
      <c r="AE217" s="327" vm="102">
        <v>2166.0849999999996</v>
      </c>
      <c r="AF217" s="327" vm="175">
        <v>2210.8850000000002</v>
      </c>
      <c r="AJ217" s="327"/>
      <c r="AK217" s="327"/>
      <c r="AL217" s="327"/>
      <c r="AM217" s="327"/>
      <c r="AN217" s="327"/>
      <c r="AO217" s="327"/>
      <c r="AP217" s="327"/>
      <c r="AQ217" s="327"/>
    </row>
    <row r="218" spans="2:43" ht="15" customHeight="1" x14ac:dyDescent="0.25">
      <c r="B218" s="131" t="s">
        <v>69</v>
      </c>
      <c r="C218" s="131"/>
      <c r="D218" s="131"/>
      <c r="E218" s="131"/>
      <c r="F218" s="131"/>
      <c r="G218" s="131"/>
      <c r="H218" s="131"/>
      <c r="I218" s="131"/>
      <c r="J218" s="131"/>
      <c r="K218" s="131"/>
      <c r="L218" s="327">
        <v>599.16999999999996</v>
      </c>
      <c r="M218" s="327">
        <v>613.07000000000005</v>
      </c>
      <c r="N218" s="327">
        <v>615.37</v>
      </c>
      <c r="O218" s="327">
        <v>619.37</v>
      </c>
      <c r="P218" s="327">
        <v>623.72</v>
      </c>
      <c r="Q218" s="327">
        <v>1246.92</v>
      </c>
      <c r="R218" s="327">
        <v>1250.77</v>
      </c>
      <c r="S218" s="327">
        <v>1253.27</v>
      </c>
      <c r="T218" s="327">
        <v>1308.57</v>
      </c>
      <c r="U218" s="327">
        <v>1164.47</v>
      </c>
      <c r="V218" s="327">
        <v>1228.47</v>
      </c>
      <c r="W218" s="327">
        <v>1142.17</v>
      </c>
      <c r="X218" s="327">
        <f t="shared" si="101"/>
        <v>1168.47</v>
      </c>
      <c r="Y218" s="327"/>
      <c r="AA218" s="327">
        <v>1142.17</v>
      </c>
      <c r="AB218" s="327">
        <v>1142.17</v>
      </c>
      <c r="AC218" s="327">
        <v>1142.17</v>
      </c>
      <c r="AD218" s="327">
        <v>1168.47</v>
      </c>
      <c r="AE218" s="327" vm="101">
        <v>1168.47</v>
      </c>
      <c r="AF218" s="327" vm="149">
        <v>1190.0700000000002</v>
      </c>
      <c r="AJ218" s="327"/>
      <c r="AK218" s="327"/>
      <c r="AL218" s="327"/>
      <c r="AM218" s="327"/>
      <c r="AN218" s="327"/>
      <c r="AO218" s="327"/>
      <c r="AP218" s="327"/>
      <c r="AQ218" s="327"/>
    </row>
    <row r="219" spans="2:43" ht="15" customHeight="1" x14ac:dyDescent="0.25">
      <c r="B219" s="131" t="s">
        <v>70</v>
      </c>
      <c r="C219" s="131"/>
      <c r="D219" s="131"/>
      <c r="E219" s="131"/>
      <c r="F219" s="131"/>
      <c r="G219" s="131"/>
      <c r="H219" s="131"/>
      <c r="I219" s="131"/>
      <c r="J219" s="131"/>
      <c r="K219" s="131"/>
      <c r="L219" s="327">
        <v>551.25</v>
      </c>
      <c r="M219" s="327">
        <v>837.85</v>
      </c>
      <c r="N219" s="327">
        <v>950.63</v>
      </c>
      <c r="O219" s="327">
        <v>1353.28</v>
      </c>
      <c r="P219" s="327">
        <v>1412.97</v>
      </c>
      <c r="Q219" s="327">
        <v>1523.47</v>
      </c>
      <c r="R219" s="327">
        <v>1541.47</v>
      </c>
      <c r="S219" s="327">
        <v>1563.87</v>
      </c>
      <c r="T219" s="327">
        <v>1651.87</v>
      </c>
      <c r="U219" s="327">
        <v>1262.68</v>
      </c>
      <c r="V219" s="327">
        <v>1402.88</v>
      </c>
      <c r="W219" s="327">
        <v>1893.78</v>
      </c>
      <c r="X219" s="327">
        <f t="shared" si="101"/>
        <v>1823.58</v>
      </c>
      <c r="Y219" s="327"/>
      <c r="AA219" s="327">
        <v>1914.78</v>
      </c>
      <c r="AB219" s="327">
        <v>1815.88</v>
      </c>
      <c r="AC219" s="327">
        <v>1771.58</v>
      </c>
      <c r="AD219" s="327">
        <v>1823.58</v>
      </c>
      <c r="AE219" s="327">
        <v>1852.08</v>
      </c>
      <c r="AF219" s="327">
        <v>2087.4999999999995</v>
      </c>
      <c r="AJ219" s="327"/>
      <c r="AK219" s="327"/>
      <c r="AL219" s="327"/>
      <c r="AM219" s="327"/>
      <c r="AN219" s="327"/>
      <c r="AO219" s="327"/>
      <c r="AP219" s="327"/>
      <c r="AQ219" s="327"/>
    </row>
    <row r="220" spans="2:43" ht="15" customHeight="1" outlineLevel="1" x14ac:dyDescent="0.25">
      <c r="B220" s="149" t="s">
        <v>463</v>
      </c>
      <c r="C220" s="149"/>
      <c r="D220" s="149"/>
      <c r="E220" s="149"/>
      <c r="F220" s="149"/>
      <c r="G220" s="149"/>
      <c r="H220" s="149"/>
      <c r="I220" s="149"/>
      <c r="J220" s="149"/>
      <c r="K220" s="149"/>
      <c r="L220" s="326">
        <v>284.25</v>
      </c>
      <c r="M220" s="326">
        <v>305.85000000000002</v>
      </c>
      <c r="N220" s="326">
        <v>313.85000000000002</v>
      </c>
      <c r="O220" s="326">
        <v>321.85000000000002</v>
      </c>
      <c r="P220" s="326">
        <v>339.54</v>
      </c>
      <c r="Q220" s="326">
        <v>363.54</v>
      </c>
      <c r="R220" s="326">
        <v>387.54</v>
      </c>
      <c r="S220" s="326">
        <v>409.94</v>
      </c>
      <c r="T220" s="326">
        <v>420.94</v>
      </c>
      <c r="U220" s="326">
        <v>52.8</v>
      </c>
      <c r="V220" s="326">
        <v>125.5</v>
      </c>
      <c r="W220" s="326">
        <v>181.2</v>
      </c>
      <c r="X220" s="326">
        <f t="shared" si="101"/>
        <v>214.2</v>
      </c>
      <c r="Y220" s="326"/>
      <c r="AA220" s="326">
        <v>202.2</v>
      </c>
      <c r="AB220" s="326">
        <v>202.2</v>
      </c>
      <c r="AC220" s="326">
        <v>202.2</v>
      </c>
      <c r="AD220" s="326">
        <v>214.2</v>
      </c>
      <c r="AE220" s="235" vm="103">
        <v>214.20000000000002</v>
      </c>
      <c r="AF220" s="235" vm="216">
        <v>214.20000000000002</v>
      </c>
      <c r="AJ220" s="326"/>
      <c r="AK220" s="326"/>
      <c r="AL220" s="326"/>
      <c r="AM220" s="326"/>
      <c r="AN220" s="326"/>
      <c r="AO220" s="326"/>
      <c r="AP220" s="326"/>
      <c r="AQ220" s="326"/>
    </row>
    <row r="221" spans="2:43" ht="15" customHeight="1" outlineLevel="1" x14ac:dyDescent="0.25">
      <c r="B221" s="149" t="s">
        <v>76</v>
      </c>
      <c r="C221" s="149"/>
      <c r="D221" s="149"/>
      <c r="E221" s="149"/>
      <c r="F221" s="149"/>
      <c r="G221" s="149"/>
      <c r="H221" s="149"/>
      <c r="I221" s="149"/>
      <c r="J221" s="149"/>
      <c r="K221" s="149"/>
      <c r="L221" s="326">
        <v>57</v>
      </c>
      <c r="M221" s="326">
        <v>57</v>
      </c>
      <c r="N221" s="326">
        <v>57</v>
      </c>
      <c r="O221" s="326">
        <v>70.55</v>
      </c>
      <c r="P221" s="326">
        <v>70.55</v>
      </c>
      <c r="Q221" s="326">
        <v>70.55</v>
      </c>
      <c r="R221" s="326">
        <v>70.55</v>
      </c>
      <c r="S221" s="326">
        <v>70.55</v>
      </c>
      <c r="T221" s="326">
        <v>70.55</v>
      </c>
      <c r="U221" s="326">
        <v>0</v>
      </c>
      <c r="V221" s="326">
        <v>10</v>
      </c>
      <c r="W221" s="326">
        <v>10.5</v>
      </c>
      <c r="X221" s="326">
        <f t="shared" si="101"/>
        <v>10.5</v>
      </c>
      <c r="Y221" s="326"/>
      <c r="AA221" s="326">
        <v>10.5</v>
      </c>
      <c r="AB221" s="326">
        <v>10.5</v>
      </c>
      <c r="AC221" s="326">
        <v>10.5</v>
      </c>
      <c r="AD221" s="326">
        <v>10.5</v>
      </c>
      <c r="AE221" s="235" vm="279">
        <v>10.5</v>
      </c>
      <c r="AF221" s="235" vm="222">
        <v>10.5</v>
      </c>
      <c r="AJ221" s="326"/>
      <c r="AK221" s="326"/>
      <c r="AL221" s="326"/>
      <c r="AM221" s="326"/>
      <c r="AN221" s="326"/>
      <c r="AO221" s="326"/>
      <c r="AP221" s="326"/>
      <c r="AQ221" s="326"/>
    </row>
    <row r="222" spans="2:43" ht="15" customHeight="1" outlineLevel="1" x14ac:dyDescent="0.25">
      <c r="B222" s="149" t="s">
        <v>464</v>
      </c>
      <c r="C222" s="149"/>
      <c r="D222" s="149"/>
      <c r="E222" s="149"/>
      <c r="F222" s="149"/>
      <c r="G222" s="149"/>
      <c r="H222" s="149"/>
      <c r="I222" s="149"/>
      <c r="J222" s="149"/>
      <c r="K222" s="149"/>
      <c r="L222" s="326">
        <v>120</v>
      </c>
      <c r="M222" s="326">
        <v>190</v>
      </c>
      <c r="N222" s="326">
        <v>190</v>
      </c>
      <c r="O222" s="326">
        <v>369.5</v>
      </c>
      <c r="P222" s="326">
        <v>391.5</v>
      </c>
      <c r="Q222" s="326">
        <v>468</v>
      </c>
      <c r="R222" s="326">
        <v>418</v>
      </c>
      <c r="S222" s="326">
        <v>418</v>
      </c>
      <c r="T222" s="326">
        <v>418</v>
      </c>
      <c r="U222" s="326">
        <v>418</v>
      </c>
      <c r="V222" s="326">
        <v>475.5</v>
      </c>
      <c r="W222" s="326">
        <v>747.18</v>
      </c>
      <c r="X222" s="326">
        <f t="shared" si="101"/>
        <v>733.28</v>
      </c>
      <c r="Y222" s="326"/>
      <c r="AA222" s="326">
        <v>747.18</v>
      </c>
      <c r="AB222" s="326">
        <v>648.28</v>
      </c>
      <c r="AC222" s="326">
        <v>697.28</v>
      </c>
      <c r="AD222" s="326">
        <v>733.28</v>
      </c>
      <c r="AE222" s="235" vm="108">
        <v>733.27499999999998</v>
      </c>
      <c r="AF222" s="235" vm="218">
        <v>733.27499999999998</v>
      </c>
      <c r="AJ222" s="326"/>
      <c r="AK222" s="326"/>
      <c r="AL222" s="326"/>
      <c r="AM222" s="326"/>
      <c r="AN222" s="326"/>
      <c r="AO222" s="326"/>
      <c r="AP222" s="326"/>
      <c r="AQ222" s="326"/>
    </row>
    <row r="223" spans="2:43" ht="15" customHeight="1" outlineLevel="1" x14ac:dyDescent="0.25">
      <c r="B223" s="149" t="s">
        <v>465</v>
      </c>
      <c r="C223" s="149"/>
      <c r="D223" s="149"/>
      <c r="E223" s="149"/>
      <c r="F223" s="149"/>
      <c r="G223" s="149"/>
      <c r="H223" s="149"/>
      <c r="I223" s="149"/>
      <c r="J223" s="149"/>
      <c r="K223" s="149"/>
      <c r="L223" s="326">
        <v>90</v>
      </c>
      <c r="M223" s="326">
        <v>285</v>
      </c>
      <c r="N223" s="326">
        <v>349.78</v>
      </c>
      <c r="O223" s="326">
        <v>521.38</v>
      </c>
      <c r="P223" s="326">
        <v>521.38</v>
      </c>
      <c r="Q223" s="326">
        <v>521.38</v>
      </c>
      <c r="R223" s="326">
        <v>521.38</v>
      </c>
      <c r="S223" s="326">
        <v>521.38</v>
      </c>
      <c r="T223" s="326">
        <v>521.38</v>
      </c>
      <c r="U223" s="326">
        <v>521.38</v>
      </c>
      <c r="V223" s="326">
        <v>521.38</v>
      </c>
      <c r="W223" s="326">
        <v>521.38</v>
      </c>
      <c r="X223" s="326">
        <f t="shared" si="101"/>
        <v>521.38</v>
      </c>
      <c r="Y223" s="326"/>
      <c r="AA223" s="326">
        <v>521.38</v>
      </c>
      <c r="AB223" s="326">
        <v>521.38</v>
      </c>
      <c r="AC223" s="326">
        <v>521.38</v>
      </c>
      <c r="AD223" s="326">
        <v>521.38</v>
      </c>
      <c r="AE223" s="235" vm="150">
        <v>521.38</v>
      </c>
      <c r="AF223" s="235" vm="225">
        <v>521.38</v>
      </c>
      <c r="AJ223" s="326"/>
      <c r="AK223" s="326"/>
      <c r="AL223" s="326"/>
      <c r="AM223" s="326"/>
      <c r="AN223" s="326"/>
      <c r="AO223" s="326"/>
      <c r="AP223" s="326"/>
      <c r="AQ223" s="326"/>
    </row>
    <row r="224" spans="2:43" ht="15" customHeight="1" outlineLevel="1" x14ac:dyDescent="0.25">
      <c r="B224" s="149" t="s">
        <v>466</v>
      </c>
      <c r="C224" s="149"/>
      <c r="D224" s="149"/>
      <c r="E224" s="149"/>
      <c r="F224" s="149"/>
      <c r="G224" s="149"/>
      <c r="H224" s="149"/>
      <c r="I224" s="149"/>
      <c r="J224" s="149"/>
      <c r="K224" s="149"/>
      <c r="L224" s="326" t="s">
        <v>23</v>
      </c>
      <c r="M224" s="326" t="s">
        <v>23</v>
      </c>
      <c r="N224" s="326">
        <v>40</v>
      </c>
      <c r="O224" s="326">
        <v>70</v>
      </c>
      <c r="P224" s="326">
        <v>90</v>
      </c>
      <c r="Q224" s="326">
        <v>100</v>
      </c>
      <c r="R224" s="326">
        <v>144</v>
      </c>
      <c r="S224" s="326">
        <v>144</v>
      </c>
      <c r="T224" s="326">
        <v>221</v>
      </c>
      <c r="U224" s="326">
        <v>270.5</v>
      </c>
      <c r="V224" s="326">
        <v>270.5</v>
      </c>
      <c r="W224" s="326">
        <v>384.3</v>
      </c>
      <c r="X224" s="326">
        <f t="shared" si="101"/>
        <v>295</v>
      </c>
      <c r="Y224" s="326"/>
      <c r="AA224" s="326">
        <v>384.3</v>
      </c>
      <c r="AB224" s="326">
        <v>384.3</v>
      </c>
      <c r="AC224" s="326">
        <v>291</v>
      </c>
      <c r="AD224" s="326">
        <v>295</v>
      </c>
      <c r="AE224" s="235" vm="109">
        <v>323.5</v>
      </c>
      <c r="AF224" s="235" vm="227">
        <v>323.5</v>
      </c>
      <c r="AJ224" s="326"/>
      <c r="AK224" s="326"/>
      <c r="AL224" s="326"/>
      <c r="AM224" s="326"/>
      <c r="AN224" s="326"/>
      <c r="AO224" s="326"/>
      <c r="AP224" s="326"/>
      <c r="AQ224" s="326"/>
    </row>
    <row r="225" spans="1:43" ht="15" customHeight="1" outlineLevel="1" x14ac:dyDescent="0.25">
      <c r="B225" s="149" t="s">
        <v>273</v>
      </c>
      <c r="C225" s="149"/>
      <c r="D225" s="149"/>
      <c r="E225" s="149"/>
      <c r="F225" s="149"/>
      <c r="G225" s="149"/>
      <c r="H225" s="149"/>
      <c r="I225" s="149"/>
      <c r="J225" s="149"/>
      <c r="K225" s="149"/>
      <c r="L225" s="326">
        <v>0</v>
      </c>
      <c r="M225" s="326">
        <v>0</v>
      </c>
      <c r="N225" s="326">
        <v>0</v>
      </c>
      <c r="O225" s="326">
        <v>0</v>
      </c>
      <c r="P225" s="326">
        <v>0</v>
      </c>
      <c r="Q225" s="326">
        <v>0</v>
      </c>
      <c r="R225" s="326">
        <v>0</v>
      </c>
      <c r="S225" s="326">
        <v>0</v>
      </c>
      <c r="T225" s="326">
        <v>0</v>
      </c>
      <c r="U225" s="326">
        <v>0</v>
      </c>
      <c r="V225" s="326">
        <v>0</v>
      </c>
      <c r="W225" s="326">
        <v>4.5999999999999996</v>
      </c>
      <c r="X225" s="326">
        <f t="shared" si="101"/>
        <v>4.5999999999999996</v>
      </c>
      <c r="Y225" s="326"/>
      <c r="AA225" s="326">
        <v>4.5999999999999996</v>
      </c>
      <c r="AB225" s="326">
        <v>4.5999999999999996</v>
      </c>
      <c r="AC225" s="326">
        <v>4.5999999999999996</v>
      </c>
      <c r="AD225" s="326">
        <v>4.5999999999999996</v>
      </c>
      <c r="AE225" s="326" vm="247">
        <v>4.5999999999999996</v>
      </c>
      <c r="AF225" s="326" vm="224">
        <v>4.5999999999999996</v>
      </c>
      <c r="AJ225" s="326"/>
      <c r="AK225" s="326"/>
      <c r="AL225" s="326"/>
      <c r="AM225" s="326"/>
      <c r="AN225" s="326"/>
      <c r="AO225" s="326"/>
      <c r="AP225" s="326"/>
      <c r="AQ225" s="326"/>
    </row>
    <row r="226" spans="1:43" ht="15" customHeight="1" outlineLevel="1" x14ac:dyDescent="0.25">
      <c r="B226" s="149" t="s">
        <v>467</v>
      </c>
      <c r="C226" s="149"/>
      <c r="D226" s="149"/>
      <c r="E226" s="149"/>
      <c r="F226" s="149"/>
      <c r="G226" s="149"/>
      <c r="H226" s="149"/>
      <c r="I226" s="149"/>
      <c r="J226" s="149"/>
      <c r="K226" s="149"/>
      <c r="L226" s="326">
        <v>0</v>
      </c>
      <c r="M226" s="326">
        <v>0</v>
      </c>
      <c r="N226" s="326">
        <v>0</v>
      </c>
      <c r="O226" s="326">
        <v>0</v>
      </c>
      <c r="P226" s="326">
        <v>0</v>
      </c>
      <c r="Q226" s="326">
        <v>0</v>
      </c>
      <c r="R226" s="326">
        <v>0</v>
      </c>
      <c r="S226" s="326">
        <v>0</v>
      </c>
      <c r="T226" s="326">
        <v>0</v>
      </c>
      <c r="U226" s="326">
        <v>0</v>
      </c>
      <c r="V226" s="326">
        <v>0</v>
      </c>
      <c r="W226" s="326">
        <v>44.62</v>
      </c>
      <c r="X226" s="326">
        <f t="shared" si="101"/>
        <v>44.62</v>
      </c>
      <c r="Y226" s="326"/>
      <c r="AA226" s="326">
        <v>44.62</v>
      </c>
      <c r="AB226" s="326">
        <v>44.62</v>
      </c>
      <c r="AC226" s="326">
        <v>44.62</v>
      </c>
      <c r="AD226" s="326">
        <v>44.62</v>
      </c>
      <c r="AE226" s="326" vm="243">
        <v>44.625</v>
      </c>
      <c r="AF226" s="326" vm="163">
        <v>44.625</v>
      </c>
      <c r="AJ226" s="326"/>
      <c r="AK226" s="326"/>
      <c r="AL226" s="326"/>
      <c r="AM226" s="326"/>
      <c r="AN226" s="326"/>
      <c r="AO226" s="326"/>
      <c r="AP226" s="326"/>
      <c r="AQ226" s="326"/>
    </row>
    <row r="227" spans="1:43" ht="15" customHeight="1" x14ac:dyDescent="0.25">
      <c r="B227" s="131"/>
      <c r="C227" s="131"/>
      <c r="D227" s="131"/>
      <c r="E227" s="131"/>
      <c r="F227" s="131"/>
      <c r="G227" s="131"/>
      <c r="H227" s="131"/>
      <c r="I227" s="131"/>
      <c r="J227" s="131"/>
      <c r="K227" s="131"/>
      <c r="Q227" s="349"/>
      <c r="R227" s="349"/>
      <c r="S227" s="349"/>
      <c r="T227" s="349"/>
      <c r="U227" s="349"/>
      <c r="W227" s="235"/>
    </row>
    <row r="228" spans="1:43" s="351" customFormat="1" ht="15" customHeight="1" x14ac:dyDescent="0.25">
      <c r="A228" s="4"/>
      <c r="B228" s="39" t="s">
        <v>264</v>
      </c>
      <c r="C228" s="39"/>
      <c r="D228" s="39"/>
      <c r="E228" s="39"/>
      <c r="F228" s="39"/>
      <c r="G228" s="39"/>
      <c r="H228" s="39"/>
      <c r="I228" s="39"/>
      <c r="J228" s="39"/>
      <c r="K228" s="39"/>
      <c r="L228" s="342">
        <v>0.27</v>
      </c>
      <c r="M228" s="342">
        <v>0.25</v>
      </c>
      <c r="N228" s="342">
        <v>0.26</v>
      </c>
      <c r="O228" s="342">
        <v>0.28000000000000003</v>
      </c>
      <c r="P228" s="342">
        <v>0.27</v>
      </c>
      <c r="Q228" s="342">
        <v>0.26</v>
      </c>
      <c r="R228" s="342">
        <v>0.26</v>
      </c>
      <c r="S228" s="342">
        <v>0.27</v>
      </c>
      <c r="T228" s="342">
        <v>0.26</v>
      </c>
      <c r="U228" s="342">
        <v>0.28000000000000003</v>
      </c>
      <c r="V228" s="342">
        <v>0.26</v>
      </c>
      <c r="W228" s="342">
        <v>0.26</v>
      </c>
      <c r="X228" s="342">
        <f t="shared" ref="X228:X238" si="102">AD228</f>
        <v>0.26</v>
      </c>
      <c r="Y228" s="342"/>
      <c r="AA228" s="342">
        <v>0.32</v>
      </c>
      <c r="AB228" s="342">
        <v>0.28000000000000003</v>
      </c>
      <c r="AC228" s="342">
        <v>0.25</v>
      </c>
      <c r="AD228" s="342">
        <v>0.26</v>
      </c>
      <c r="AE228" s="342" vm="249">
        <v>0.3215729723831095</v>
      </c>
      <c r="AF228" s="342" vm="156">
        <v>0.26804359303109049</v>
      </c>
      <c r="AJ228"/>
      <c r="AK228"/>
      <c r="AL228"/>
      <c r="AM228"/>
      <c r="AN228"/>
      <c r="AO228"/>
      <c r="AP228"/>
      <c r="AQ228" s="342"/>
    </row>
    <row r="229" spans="1:43" ht="15" customHeight="1" x14ac:dyDescent="0.25">
      <c r="B229" s="131" t="s">
        <v>68</v>
      </c>
      <c r="C229" s="131"/>
      <c r="D229" s="131"/>
      <c r="E229" s="131"/>
      <c r="F229" s="131"/>
      <c r="G229" s="131"/>
      <c r="H229" s="131"/>
      <c r="I229" s="131"/>
      <c r="J229" s="131"/>
      <c r="K229" s="131"/>
      <c r="L229" s="322">
        <v>0.27</v>
      </c>
      <c r="M229" s="322">
        <v>0.25</v>
      </c>
      <c r="N229" s="322">
        <v>0.27</v>
      </c>
      <c r="O229" s="322">
        <v>0.28999999999999998</v>
      </c>
      <c r="P229" s="322">
        <v>0.28000000000000003</v>
      </c>
      <c r="Q229" s="322">
        <v>0.26</v>
      </c>
      <c r="R229" s="322">
        <v>0.26</v>
      </c>
      <c r="S229" s="322">
        <v>0.27</v>
      </c>
      <c r="T229" s="322">
        <v>0.26</v>
      </c>
      <c r="U229" s="322">
        <v>0.28000000000000003</v>
      </c>
      <c r="V229" s="322">
        <v>0.25</v>
      </c>
      <c r="W229" s="322">
        <v>0.26</v>
      </c>
      <c r="X229" s="322">
        <f t="shared" si="102"/>
        <v>0.26</v>
      </c>
      <c r="Y229" s="322"/>
      <c r="AA229" s="322">
        <v>0.3</v>
      </c>
      <c r="AB229" s="322">
        <v>0.26</v>
      </c>
      <c r="AC229" s="322">
        <v>0.25</v>
      </c>
      <c r="AD229" s="322">
        <v>0.26</v>
      </c>
      <c r="AE229" s="322" vm="242">
        <v>0.30649670284200198</v>
      </c>
      <c r="AF229" s="322" vm="175">
        <v>0.2571023614259581</v>
      </c>
      <c r="AJ229"/>
      <c r="AK229"/>
      <c r="AL229"/>
      <c r="AM229"/>
      <c r="AN229"/>
      <c r="AO229"/>
      <c r="AP229"/>
      <c r="AQ229" s="322"/>
    </row>
    <row r="230" spans="1:43" ht="15" customHeight="1" x14ac:dyDescent="0.25">
      <c r="B230" s="131" t="s">
        <v>69</v>
      </c>
      <c r="C230" s="131"/>
      <c r="D230" s="131"/>
      <c r="E230" s="131"/>
      <c r="F230" s="131"/>
      <c r="G230" s="131"/>
      <c r="H230" s="131"/>
      <c r="I230" s="131"/>
      <c r="J230" s="131"/>
      <c r="K230" s="131"/>
      <c r="L230" s="322">
        <v>0.28999999999999998</v>
      </c>
      <c r="M230" s="322">
        <v>0.27</v>
      </c>
      <c r="N230" s="322">
        <v>0.27</v>
      </c>
      <c r="O230" s="322">
        <v>0.28999999999999998</v>
      </c>
      <c r="P230" s="322">
        <v>0.3</v>
      </c>
      <c r="Q230" s="322">
        <v>0.27</v>
      </c>
      <c r="R230" s="322">
        <v>0.28000000000000003</v>
      </c>
      <c r="S230" s="322">
        <v>0.27</v>
      </c>
      <c r="T230" s="322">
        <v>0.27</v>
      </c>
      <c r="U230" s="322">
        <v>0.28999999999999998</v>
      </c>
      <c r="V230" s="322">
        <v>0.26</v>
      </c>
      <c r="W230" s="322">
        <v>0.28000000000000003</v>
      </c>
      <c r="X230" s="322">
        <f t="shared" si="102"/>
        <v>0.27</v>
      </c>
      <c r="Y230" s="322"/>
      <c r="AA230" s="322">
        <v>0.31</v>
      </c>
      <c r="AB230" s="322">
        <v>0.28000000000000003</v>
      </c>
      <c r="AC230" s="322">
        <v>0.26</v>
      </c>
      <c r="AD230" s="322">
        <v>0.27</v>
      </c>
      <c r="AE230" s="322" vm="120">
        <v>0.2978303253647791</v>
      </c>
      <c r="AF230" s="322" vm="221">
        <v>0.26523761691727088</v>
      </c>
      <c r="AJ230"/>
      <c r="AK230"/>
      <c r="AL230"/>
      <c r="AM230"/>
      <c r="AN230"/>
      <c r="AO230"/>
      <c r="AP230"/>
      <c r="AQ230" s="322"/>
    </row>
    <row r="231" spans="1:43" ht="15" customHeight="1" x14ac:dyDescent="0.25">
      <c r="B231" s="131" t="s">
        <v>70</v>
      </c>
      <c r="C231" s="131"/>
      <c r="D231" s="131"/>
      <c r="E231" s="131"/>
      <c r="F231" s="131"/>
      <c r="G231" s="131"/>
      <c r="H231" s="131"/>
      <c r="I231" s="131"/>
      <c r="J231" s="131"/>
      <c r="K231" s="131"/>
      <c r="L231" s="322">
        <v>0.24</v>
      </c>
      <c r="M231" s="322">
        <v>0.23</v>
      </c>
      <c r="N231" s="322">
        <v>0.24</v>
      </c>
      <c r="O231" s="322">
        <v>0.24</v>
      </c>
      <c r="P231" s="322">
        <v>0.24</v>
      </c>
      <c r="Q231" s="322">
        <v>0.27</v>
      </c>
      <c r="R231" s="322">
        <v>0.25</v>
      </c>
      <c r="S231" s="322">
        <v>0.27</v>
      </c>
      <c r="T231" s="322">
        <v>0.24</v>
      </c>
      <c r="U231" s="322">
        <v>0.26</v>
      </c>
      <c r="V231" s="322">
        <v>0.27</v>
      </c>
      <c r="W231" s="322">
        <v>0.26</v>
      </c>
      <c r="X231" s="322">
        <f t="shared" si="102"/>
        <v>0.26</v>
      </c>
      <c r="Y231" s="322"/>
      <c r="AA231" s="322">
        <v>0.37</v>
      </c>
      <c r="AB231" s="322">
        <v>0.3</v>
      </c>
      <c r="AC231" s="322">
        <v>0.26</v>
      </c>
      <c r="AD231" s="322">
        <v>0.26</v>
      </c>
      <c r="AE231" s="322" vm="121">
        <v>0.35820821394623487</v>
      </c>
      <c r="AF231" s="322" vm="212">
        <v>0.28394332476575135</v>
      </c>
      <c r="AJ231"/>
      <c r="AK231"/>
      <c r="AL231"/>
      <c r="AM231"/>
      <c r="AN231"/>
      <c r="AO231"/>
      <c r="AP231"/>
      <c r="AQ231" s="322"/>
    </row>
    <row r="232" spans="1:43" ht="15" customHeight="1" outlineLevel="1" x14ac:dyDescent="0.25">
      <c r="B232" s="149" t="s">
        <v>463</v>
      </c>
      <c r="C232" s="149"/>
      <c r="D232" s="149"/>
      <c r="E232" s="149"/>
      <c r="F232" s="149"/>
      <c r="G232" s="149"/>
      <c r="H232" s="149"/>
      <c r="I232" s="149"/>
      <c r="J232" s="149"/>
      <c r="K232" s="149"/>
      <c r="L232" s="347">
        <v>0.23</v>
      </c>
      <c r="M232" s="347">
        <v>0.23</v>
      </c>
      <c r="N232" s="347">
        <v>0.26</v>
      </c>
      <c r="O232" s="347">
        <v>0.25</v>
      </c>
      <c r="P232" s="347">
        <v>0.24</v>
      </c>
      <c r="Q232" s="347">
        <v>0.26</v>
      </c>
      <c r="R232" s="347">
        <v>0.23</v>
      </c>
      <c r="S232" s="347">
        <v>0.23</v>
      </c>
      <c r="T232" s="347">
        <v>0.23</v>
      </c>
      <c r="U232" s="347">
        <v>0.22</v>
      </c>
      <c r="V232" s="347">
        <v>0.31</v>
      </c>
      <c r="W232" s="347">
        <v>0.24</v>
      </c>
      <c r="X232" s="347">
        <f t="shared" si="102"/>
        <v>0.24</v>
      </c>
      <c r="Y232" s="347"/>
      <c r="AA232" s="347">
        <v>0.31</v>
      </c>
      <c r="AB232" s="347">
        <v>0.25</v>
      </c>
      <c r="AC232" s="347">
        <v>0.21</v>
      </c>
      <c r="AD232" s="347">
        <v>0.24</v>
      </c>
      <c r="AE232" s="347" vm="101">
        <v>0.36441169104291177</v>
      </c>
      <c r="AF232" s="347" vm="172">
        <v>0.28394332476575135</v>
      </c>
      <c r="AJ232"/>
      <c r="AK232"/>
      <c r="AL232"/>
      <c r="AM232"/>
      <c r="AN232"/>
      <c r="AO232"/>
      <c r="AP232"/>
      <c r="AQ232" s="347"/>
    </row>
    <row r="233" spans="1:43" ht="15" customHeight="1" outlineLevel="1" x14ac:dyDescent="0.25">
      <c r="B233" s="149" t="s">
        <v>76</v>
      </c>
      <c r="C233" s="149"/>
      <c r="D233" s="149"/>
      <c r="E233" s="149"/>
      <c r="F233" s="149"/>
      <c r="G233" s="149"/>
      <c r="H233" s="149"/>
      <c r="I233" s="149"/>
      <c r="J233" s="149"/>
      <c r="K233" s="149"/>
      <c r="L233" s="347">
        <v>0.23</v>
      </c>
      <c r="M233" s="347">
        <v>0.23</v>
      </c>
      <c r="N233" s="347">
        <v>0.25</v>
      </c>
      <c r="O233" s="347">
        <v>0.23</v>
      </c>
      <c r="P233" s="347">
        <v>0.22</v>
      </c>
      <c r="Q233" s="347">
        <v>0.25</v>
      </c>
      <c r="R233" s="347">
        <v>0.21</v>
      </c>
      <c r="S233" s="347">
        <v>0.21</v>
      </c>
      <c r="T233" s="347">
        <v>0.21</v>
      </c>
      <c r="U233" s="347">
        <v>0.22</v>
      </c>
      <c r="V233" s="347" t="s">
        <v>23</v>
      </c>
      <c r="W233" s="347">
        <v>0.28999999999999998</v>
      </c>
      <c r="X233" s="347">
        <f t="shared" si="102"/>
        <v>0.27</v>
      </c>
      <c r="Y233" s="347"/>
      <c r="AA233" s="347">
        <v>0.34</v>
      </c>
      <c r="AB233" s="347">
        <v>0.26</v>
      </c>
      <c r="AC233" s="347">
        <v>0.21</v>
      </c>
      <c r="AD233" s="347">
        <v>0.27</v>
      </c>
      <c r="AE233" s="347" vm="251">
        <v>0.43651643518518524</v>
      </c>
      <c r="AF233" s="347" vm="226">
        <v>0.28156077179601469</v>
      </c>
      <c r="AJ233"/>
      <c r="AK233"/>
      <c r="AL233"/>
      <c r="AM233"/>
      <c r="AN233"/>
      <c r="AO233"/>
      <c r="AP233"/>
      <c r="AQ233" s="347"/>
    </row>
    <row r="234" spans="1:43" ht="15" customHeight="1" outlineLevel="1" x14ac:dyDescent="0.25">
      <c r="B234" s="149" t="s">
        <v>464</v>
      </c>
      <c r="C234" s="149"/>
      <c r="D234" s="149"/>
      <c r="E234" s="149"/>
      <c r="F234" s="149"/>
      <c r="G234" s="149"/>
      <c r="H234" s="149"/>
      <c r="I234" s="149"/>
      <c r="J234" s="149"/>
      <c r="K234" s="149"/>
      <c r="L234" s="347">
        <v>0.27</v>
      </c>
      <c r="M234" s="347">
        <v>0.27</v>
      </c>
      <c r="N234" s="347">
        <v>0.26</v>
      </c>
      <c r="O234" s="347">
        <v>0.24</v>
      </c>
      <c r="P234" s="347">
        <v>0.24</v>
      </c>
      <c r="Q234" s="347">
        <v>0.28000000000000003</v>
      </c>
      <c r="R234" s="347">
        <v>0.25</v>
      </c>
      <c r="S234" s="347">
        <v>0.3</v>
      </c>
      <c r="T234" s="347">
        <v>0.25</v>
      </c>
      <c r="U234" s="347">
        <v>0.3</v>
      </c>
      <c r="V234" s="347">
        <v>0.28999999999999998</v>
      </c>
      <c r="W234" s="347">
        <v>0.27</v>
      </c>
      <c r="X234" s="347">
        <f t="shared" si="102"/>
        <v>0.28000000000000003</v>
      </c>
      <c r="Y234" s="347"/>
      <c r="AA234" s="347">
        <v>0.41</v>
      </c>
      <c r="AB234" s="347">
        <v>0.33</v>
      </c>
      <c r="AC234" s="347">
        <v>0.28000000000000003</v>
      </c>
      <c r="AD234" s="347">
        <v>0.28000000000000003</v>
      </c>
      <c r="AE234" s="347" vm="248">
        <v>0.37981002765145455</v>
      </c>
      <c r="AF234" s="347" vm="223">
        <v>0.32365478821362798</v>
      </c>
      <c r="AJ234"/>
      <c r="AK234"/>
      <c r="AL234"/>
      <c r="AM234"/>
      <c r="AN234"/>
      <c r="AO234"/>
      <c r="AP234"/>
      <c r="AQ234" s="347"/>
    </row>
    <row r="235" spans="1:43" ht="15" customHeight="1" outlineLevel="1" x14ac:dyDescent="0.25">
      <c r="B235" s="149" t="s">
        <v>465</v>
      </c>
      <c r="C235" s="149"/>
      <c r="D235" s="149"/>
      <c r="E235" s="149"/>
      <c r="F235" s="149"/>
      <c r="G235" s="149"/>
      <c r="H235" s="149"/>
      <c r="I235" s="149"/>
      <c r="J235" s="149"/>
      <c r="K235" s="149"/>
      <c r="L235" s="347" t="s">
        <v>23</v>
      </c>
      <c r="M235" s="347">
        <v>0.16</v>
      </c>
      <c r="N235" s="347">
        <v>0.21</v>
      </c>
      <c r="O235" s="347">
        <v>0.24</v>
      </c>
      <c r="P235" s="347">
        <v>0.22</v>
      </c>
      <c r="Q235" s="347">
        <v>0.26</v>
      </c>
      <c r="R235" s="347">
        <v>0.25</v>
      </c>
      <c r="S235" s="347">
        <v>0.28000000000000003</v>
      </c>
      <c r="T235" s="347">
        <v>0.23</v>
      </c>
      <c r="U235" s="347">
        <v>0.25</v>
      </c>
      <c r="V235" s="347">
        <v>0.26</v>
      </c>
      <c r="W235" s="347">
        <v>0.24</v>
      </c>
      <c r="X235" s="347">
        <f t="shared" si="102"/>
        <v>0.26</v>
      </c>
      <c r="Y235" s="347"/>
      <c r="AA235" s="347">
        <v>0.37</v>
      </c>
      <c r="AB235" s="347">
        <v>0.3</v>
      </c>
      <c r="AC235" s="347">
        <v>0.27</v>
      </c>
      <c r="AD235" s="347">
        <v>0.26</v>
      </c>
      <c r="AE235" s="347" vm="239">
        <v>0.35332915283229832</v>
      </c>
      <c r="AF235" s="347" vm="214">
        <v>0.29266479054324307</v>
      </c>
      <c r="AJ235"/>
      <c r="AK235"/>
      <c r="AL235"/>
      <c r="AM235"/>
      <c r="AN235"/>
      <c r="AO235"/>
      <c r="AP235"/>
      <c r="AQ235" s="347"/>
    </row>
    <row r="236" spans="1:43" ht="15" customHeight="1" outlineLevel="1" x14ac:dyDescent="0.25">
      <c r="B236" s="149" t="s">
        <v>466</v>
      </c>
      <c r="C236" s="149"/>
      <c r="D236" s="149"/>
      <c r="E236" s="149"/>
      <c r="F236" s="149"/>
      <c r="G236" s="149"/>
      <c r="H236" s="149"/>
      <c r="I236" s="149"/>
      <c r="J236" s="149"/>
      <c r="K236" s="149"/>
      <c r="L236" s="347" t="s">
        <v>23</v>
      </c>
      <c r="M236" s="347" t="s">
        <v>23</v>
      </c>
      <c r="N236" s="347">
        <v>0</v>
      </c>
      <c r="O236" s="347">
        <v>0.25</v>
      </c>
      <c r="P236" s="347">
        <v>0.26</v>
      </c>
      <c r="Q236" s="347">
        <v>0.28000000000000003</v>
      </c>
      <c r="R236" s="347">
        <v>0.28000000000000003</v>
      </c>
      <c r="S236" s="347">
        <v>0.27</v>
      </c>
      <c r="T236" s="347">
        <v>0.27</v>
      </c>
      <c r="U236" s="347">
        <v>0.27</v>
      </c>
      <c r="V236" s="347">
        <v>0.25</v>
      </c>
      <c r="W236" s="347">
        <v>0.26</v>
      </c>
      <c r="X236" s="347">
        <f t="shared" si="102"/>
        <v>0.25</v>
      </c>
      <c r="Y236" s="347"/>
      <c r="AA236" s="347">
        <v>0.33</v>
      </c>
      <c r="AB236" s="347">
        <v>0.28000000000000003</v>
      </c>
      <c r="AC236" s="347">
        <v>0.26</v>
      </c>
      <c r="AD236" s="347">
        <v>0.25</v>
      </c>
      <c r="AE236" s="347" vm="250">
        <v>0.31977317344440515</v>
      </c>
      <c r="AF236" s="347" vm="217">
        <v>0.28910065652549644</v>
      </c>
      <c r="AJ236"/>
      <c r="AK236"/>
      <c r="AL236"/>
      <c r="AM236"/>
      <c r="AN236"/>
      <c r="AO236"/>
      <c r="AP236"/>
      <c r="AQ236" s="347"/>
    </row>
    <row r="237" spans="1:43" ht="15" customHeight="1" outlineLevel="1" x14ac:dyDescent="0.25">
      <c r="B237" s="149" t="s">
        <v>273</v>
      </c>
      <c r="C237" s="149"/>
      <c r="D237" s="149"/>
      <c r="E237" s="149"/>
      <c r="F237" s="149"/>
      <c r="G237" s="149"/>
      <c r="H237" s="149"/>
      <c r="I237" s="149"/>
      <c r="J237" s="149"/>
      <c r="K237" s="149"/>
      <c r="L237" s="347">
        <v>0</v>
      </c>
      <c r="M237" s="347">
        <v>0</v>
      </c>
      <c r="N237" s="347">
        <v>0</v>
      </c>
      <c r="O237" s="347">
        <v>0</v>
      </c>
      <c r="P237" s="347">
        <v>0</v>
      </c>
      <c r="Q237" s="347">
        <v>0</v>
      </c>
      <c r="R237" s="347">
        <v>0</v>
      </c>
      <c r="S237" s="347">
        <v>0</v>
      </c>
      <c r="T237" s="347">
        <v>0</v>
      </c>
      <c r="U237" s="347">
        <v>0</v>
      </c>
      <c r="V237" s="347">
        <v>0</v>
      </c>
      <c r="W237" s="347">
        <v>0.23</v>
      </c>
      <c r="X237" s="347">
        <f t="shared" si="102"/>
        <v>0.24</v>
      </c>
      <c r="Y237" s="347"/>
      <c r="AA237" s="347">
        <v>0.36</v>
      </c>
      <c r="AB237" s="347">
        <v>0.28000000000000003</v>
      </c>
      <c r="AC237" s="347">
        <v>0.23</v>
      </c>
      <c r="AD237" s="347">
        <v>0.24</v>
      </c>
      <c r="AE237" s="347">
        <v>0.28539292069243161</v>
      </c>
      <c r="AF237" s="347" vm="206">
        <v>0.21827403521261179</v>
      </c>
      <c r="AJ237"/>
      <c r="AK237"/>
      <c r="AL237"/>
      <c r="AM237"/>
      <c r="AN237"/>
      <c r="AO237"/>
      <c r="AP237"/>
      <c r="AQ237" s="347"/>
    </row>
    <row r="238" spans="1:43" ht="15" customHeight="1" outlineLevel="1" x14ac:dyDescent="0.25">
      <c r="B238" s="149" t="s">
        <v>467</v>
      </c>
      <c r="C238" s="149"/>
      <c r="D238" s="149"/>
      <c r="E238" s="149"/>
      <c r="F238" s="149"/>
      <c r="G238" s="149"/>
      <c r="H238" s="149"/>
      <c r="I238" s="149"/>
      <c r="J238" s="149"/>
      <c r="K238" s="149"/>
      <c r="L238" s="347">
        <v>0</v>
      </c>
      <c r="M238" s="347">
        <v>0</v>
      </c>
      <c r="N238" s="347">
        <v>0</v>
      </c>
      <c r="O238" s="347">
        <v>0</v>
      </c>
      <c r="P238" s="347">
        <v>0</v>
      </c>
      <c r="Q238" s="347">
        <v>0</v>
      </c>
      <c r="R238" s="347">
        <v>0</v>
      </c>
      <c r="S238" s="347">
        <v>0</v>
      </c>
      <c r="T238" s="347">
        <v>0</v>
      </c>
      <c r="U238" s="347">
        <v>0</v>
      </c>
      <c r="V238" s="347">
        <v>0</v>
      </c>
      <c r="W238" s="347">
        <v>0.2</v>
      </c>
      <c r="X238" s="347">
        <f t="shared" si="102"/>
        <v>0.24</v>
      </c>
      <c r="Y238" s="347"/>
      <c r="AA238" s="347">
        <v>0.21</v>
      </c>
      <c r="AB238" s="347">
        <v>0.21</v>
      </c>
      <c r="AC238" s="347">
        <v>0.23</v>
      </c>
      <c r="AD238" s="347">
        <v>0.24</v>
      </c>
      <c r="AE238" s="347" vm="126">
        <v>0.26089958501919286</v>
      </c>
      <c r="AF238" s="347" vm="215">
        <v>0.2626727690913781</v>
      </c>
      <c r="AJ238"/>
      <c r="AK238"/>
      <c r="AL238"/>
      <c r="AM238"/>
      <c r="AN238"/>
      <c r="AO238"/>
      <c r="AP238"/>
      <c r="AQ238" s="347"/>
    </row>
    <row r="239" spans="1:43" ht="15" customHeight="1" x14ac:dyDescent="0.25">
      <c r="B239" s="131"/>
      <c r="C239" s="131"/>
      <c r="D239" s="131"/>
      <c r="E239" s="131"/>
      <c r="F239" s="131"/>
      <c r="G239" s="131"/>
      <c r="H239" s="131"/>
      <c r="I239" s="131"/>
      <c r="J239" s="131"/>
      <c r="K239" s="131"/>
      <c r="L239" s="327"/>
      <c r="M239" s="327"/>
      <c r="N239" s="327"/>
      <c r="O239" s="327"/>
      <c r="P239" s="327"/>
      <c r="Q239" s="327"/>
      <c r="R239" s="327"/>
      <c r="S239" s="327"/>
      <c r="T239" s="327"/>
      <c r="U239" s="327"/>
      <c r="V239" s="327"/>
      <c r="W239" s="327"/>
      <c r="X239" s="327"/>
      <c r="Y239" s="327"/>
      <c r="AA239" s="327"/>
      <c r="AB239" s="327"/>
      <c r="AC239" s="327"/>
      <c r="AD239" s="327"/>
      <c r="AE239" s="327"/>
      <c r="AJ239" s="327"/>
      <c r="AK239" s="327"/>
      <c r="AL239" s="327"/>
      <c r="AM239" s="327"/>
      <c r="AN239" s="327"/>
      <c r="AO239" s="327"/>
      <c r="AP239" s="327"/>
      <c r="AQ239" s="327"/>
    </row>
    <row r="240" spans="1:43" ht="15" customHeight="1" x14ac:dyDescent="0.25">
      <c r="B240" s="39" t="s">
        <v>265</v>
      </c>
      <c r="C240" s="39"/>
      <c r="D240" s="39"/>
      <c r="E240" s="39"/>
      <c r="F240" s="39"/>
      <c r="G240" s="39"/>
      <c r="H240" s="39"/>
      <c r="I240" s="39"/>
      <c r="J240" s="39"/>
      <c r="K240" s="39"/>
      <c r="L240" s="318">
        <v>6631.63</v>
      </c>
      <c r="M240" s="318">
        <v>7300.52</v>
      </c>
      <c r="N240" s="318">
        <v>8276.75</v>
      </c>
      <c r="O240" s="318">
        <v>9187.3799999999992</v>
      </c>
      <c r="P240" s="318">
        <v>9323.23</v>
      </c>
      <c r="Q240" s="318">
        <v>10062.36</v>
      </c>
      <c r="R240" s="318">
        <v>11230.34</v>
      </c>
      <c r="S240" s="318">
        <v>11668.9</v>
      </c>
      <c r="T240" s="318">
        <v>11479.93</v>
      </c>
      <c r="U240" s="318">
        <v>11790.81</v>
      </c>
      <c r="V240" s="318">
        <v>10024.1</v>
      </c>
      <c r="W240" s="318">
        <v>11356.45</v>
      </c>
      <c r="X240" s="318">
        <f t="shared" ref="X240:X254" si="103">AD240</f>
        <v>11778.25</v>
      </c>
      <c r="Y240" s="318"/>
      <c r="AA240" s="318">
        <v>3528.33</v>
      </c>
      <c r="AB240" s="318">
        <v>6334.43</v>
      </c>
      <c r="AC240" s="318">
        <v>8635.0499999999993</v>
      </c>
      <c r="AD240" s="318">
        <v>11778.25</v>
      </c>
      <c r="AE240" s="318">
        <v>3465.7206662447074</v>
      </c>
      <c r="AF240" s="318">
        <v>5867.0861628422963</v>
      </c>
      <c r="AJ240" s="318">
        <f t="shared" ref="AJ240:AJ254" si="104">AA240</f>
        <v>3528.33</v>
      </c>
      <c r="AK240" s="318">
        <f t="shared" ref="AK240:AK254" si="105">AB240-AA240</f>
        <v>2806.1000000000004</v>
      </c>
      <c r="AL240" s="318">
        <f t="shared" ref="AL240:AL254" si="106">AC240-AB240</f>
        <v>2300.619999999999</v>
      </c>
      <c r="AM240" s="318">
        <f t="shared" ref="AM240:AM254" si="107">AD240-AC240</f>
        <v>3143.2000000000007</v>
      </c>
      <c r="AN240" s="318">
        <f>AE240</f>
        <v>3465.7206662447074</v>
      </c>
    </row>
    <row r="241" spans="2:43" ht="15" customHeight="1" x14ac:dyDescent="0.25">
      <c r="B241" s="131" t="s">
        <v>68</v>
      </c>
      <c r="C241" s="131"/>
      <c r="D241" s="131"/>
      <c r="E241" s="131"/>
      <c r="F241" s="131"/>
      <c r="G241" s="131"/>
      <c r="H241" s="131"/>
      <c r="I241" s="131"/>
      <c r="J241" s="131"/>
      <c r="K241" s="131"/>
      <c r="L241" s="327">
        <v>4355.3100000000004</v>
      </c>
      <c r="M241" s="327">
        <v>4583.67</v>
      </c>
      <c r="N241" s="327">
        <v>5105.57</v>
      </c>
      <c r="O241" s="327">
        <v>5462.53</v>
      </c>
      <c r="P241" s="327">
        <v>5176.13</v>
      </c>
      <c r="Q241" s="327">
        <v>4846.7</v>
      </c>
      <c r="R241" s="327">
        <v>4926.3599999999997</v>
      </c>
      <c r="S241" s="327">
        <v>5095.41</v>
      </c>
      <c r="T241" s="327">
        <v>5163.88</v>
      </c>
      <c r="U241" s="327">
        <v>5298.3</v>
      </c>
      <c r="V241" s="327">
        <v>4346.1499999999996</v>
      </c>
      <c r="W241" s="327">
        <v>4979.04</v>
      </c>
      <c r="X241" s="327">
        <f t="shared" si="103"/>
        <v>4885.12</v>
      </c>
      <c r="Y241" s="327"/>
      <c r="AA241" s="327">
        <v>1406.59</v>
      </c>
      <c r="AB241" s="327">
        <v>2534.1999999999998</v>
      </c>
      <c r="AC241" s="327">
        <v>3513.42</v>
      </c>
      <c r="AD241" s="327">
        <v>4885.12</v>
      </c>
      <c r="AE241" s="327">
        <v>1373.5500435826903</v>
      </c>
      <c r="AF241" s="327">
        <v>2353.6244400946898</v>
      </c>
      <c r="AJ241" s="327">
        <f t="shared" si="104"/>
        <v>1406.59</v>
      </c>
      <c r="AK241" s="327">
        <f t="shared" si="105"/>
        <v>1127.6099999999999</v>
      </c>
      <c r="AL241" s="327">
        <f t="shared" si="106"/>
        <v>979.22000000000025</v>
      </c>
      <c r="AM241" s="327">
        <f t="shared" si="107"/>
        <v>1371.6999999999998</v>
      </c>
      <c r="AN241" s="327">
        <f t="shared" ref="AN241:AN254" si="108">AE241</f>
        <v>1373.5500435826903</v>
      </c>
    </row>
    <row r="242" spans="2:43" ht="15" customHeight="1" outlineLevel="1" x14ac:dyDescent="0.25">
      <c r="B242" s="149" t="s">
        <v>468</v>
      </c>
      <c r="C242" s="149"/>
      <c r="D242" s="149"/>
      <c r="E242" s="149"/>
      <c r="F242" s="149"/>
      <c r="G242" s="149"/>
      <c r="H242" s="149"/>
      <c r="I242" s="149"/>
      <c r="J242" s="149"/>
      <c r="K242" s="149"/>
      <c r="L242" s="326" t="s">
        <v>23</v>
      </c>
      <c r="M242" s="326" t="s">
        <v>23</v>
      </c>
      <c r="N242" s="326" t="s">
        <v>23</v>
      </c>
      <c r="O242" s="326" t="s">
        <v>23</v>
      </c>
      <c r="P242" s="326">
        <v>4746.88</v>
      </c>
      <c r="Q242" s="326">
        <v>4437.8500000000004</v>
      </c>
      <c r="R242" s="326">
        <v>4528.46</v>
      </c>
      <c r="S242" s="326">
        <v>4691.7299999999996</v>
      </c>
      <c r="T242" s="326">
        <v>4668.9799999999996</v>
      </c>
      <c r="U242" s="326">
        <v>4478.1899999999996</v>
      </c>
      <c r="V242" s="326">
        <v>3423.31</v>
      </c>
      <c r="W242" s="326">
        <v>3485.28</v>
      </c>
      <c r="X242" s="326">
        <f t="shared" si="103"/>
        <v>2202.42</v>
      </c>
      <c r="Y242" s="326"/>
      <c r="AA242" s="326">
        <v>966.4</v>
      </c>
      <c r="AB242" s="326">
        <v>1190.1199999999999</v>
      </c>
      <c r="AC242" s="326">
        <v>1588.42</v>
      </c>
      <c r="AD242" s="326">
        <v>2202.42</v>
      </c>
      <c r="AE242" s="326">
        <v>359.88205050330299</v>
      </c>
      <c r="AF242" s="326">
        <v>589.8763984528232</v>
      </c>
      <c r="AJ242" s="326">
        <f t="shared" si="104"/>
        <v>966.4</v>
      </c>
      <c r="AK242" s="326">
        <f t="shared" si="105"/>
        <v>223.71999999999991</v>
      </c>
      <c r="AL242" s="326">
        <f t="shared" si="106"/>
        <v>398.30000000000018</v>
      </c>
      <c r="AM242" s="326">
        <f t="shared" si="107"/>
        <v>614</v>
      </c>
      <c r="AN242" s="326">
        <f t="shared" si="108"/>
        <v>359.88205050330299</v>
      </c>
    </row>
    <row r="243" spans="2:43" ht="15" customHeight="1" outlineLevel="1" x14ac:dyDescent="0.25">
      <c r="B243" s="150" t="s">
        <v>469</v>
      </c>
      <c r="C243" s="150"/>
      <c r="D243" s="150"/>
      <c r="E243" s="150"/>
      <c r="F243" s="150"/>
      <c r="G243" s="150"/>
      <c r="H243" s="150"/>
      <c r="I243" s="150"/>
      <c r="J243" s="150"/>
      <c r="K243" s="150"/>
      <c r="L243" s="326" t="s">
        <v>23</v>
      </c>
      <c r="M243" s="326" t="s">
        <v>23</v>
      </c>
      <c r="N243" s="326" t="s">
        <v>23</v>
      </c>
      <c r="O243" s="326" t="s">
        <v>23</v>
      </c>
      <c r="P243" s="326">
        <v>4097.07</v>
      </c>
      <c r="Q243" s="326">
        <v>4099.8</v>
      </c>
      <c r="R243" s="326">
        <v>4099.8</v>
      </c>
      <c r="S243" s="326">
        <v>4139.8100000000004</v>
      </c>
      <c r="T243" s="326">
        <v>4204.59</v>
      </c>
      <c r="U243" s="326">
        <v>3857.94</v>
      </c>
      <c r="V243" s="326">
        <v>3418.67</v>
      </c>
      <c r="W243" s="326">
        <v>3404.58</v>
      </c>
      <c r="X243" s="326">
        <f t="shared" si="103"/>
        <v>2204.04</v>
      </c>
      <c r="Y243" s="326"/>
      <c r="AA243" s="326">
        <v>991.59</v>
      </c>
      <c r="AB243" s="326">
        <v>1250.23</v>
      </c>
      <c r="AC243" s="326">
        <v>1634.85</v>
      </c>
      <c r="AD243" s="326">
        <v>2204.04</v>
      </c>
      <c r="AE243" s="326">
        <v>365.80854049592023</v>
      </c>
      <c r="AF243" s="326">
        <v>652.34034007099365</v>
      </c>
      <c r="AJ243" s="326">
        <f t="shared" si="104"/>
        <v>991.59</v>
      </c>
      <c r="AK243" s="326">
        <f t="shared" si="105"/>
        <v>258.64</v>
      </c>
      <c r="AL243" s="326">
        <f t="shared" si="106"/>
        <v>384.61999999999989</v>
      </c>
      <c r="AM243" s="326">
        <f t="shared" si="107"/>
        <v>569.19000000000005</v>
      </c>
      <c r="AN243" s="326">
        <f t="shared" si="108"/>
        <v>365.80854049592023</v>
      </c>
    </row>
    <row r="244" spans="2:43" ht="15" customHeight="1" outlineLevel="1" x14ac:dyDescent="0.25">
      <c r="B244" s="150" t="s">
        <v>470</v>
      </c>
      <c r="C244" s="150"/>
      <c r="D244" s="150"/>
      <c r="E244" s="150"/>
      <c r="F244" s="150"/>
      <c r="G244" s="150"/>
      <c r="H244" s="150"/>
      <c r="I244" s="150"/>
      <c r="J244" s="150"/>
      <c r="K244" s="150"/>
      <c r="L244" s="326" t="s">
        <v>23</v>
      </c>
      <c r="M244" s="326" t="s">
        <v>23</v>
      </c>
      <c r="N244" s="326" t="s">
        <v>23</v>
      </c>
      <c r="O244" s="326" t="s">
        <v>23</v>
      </c>
      <c r="P244" s="326">
        <v>649.80999999999995</v>
      </c>
      <c r="Q244" s="326">
        <v>338.05</v>
      </c>
      <c r="R244" s="326">
        <v>428.66</v>
      </c>
      <c r="S244" s="326">
        <v>551.92999999999995</v>
      </c>
      <c r="T244" s="326">
        <v>464.39</v>
      </c>
      <c r="U244" s="326">
        <v>620.25</v>
      </c>
      <c r="V244" s="326">
        <v>4.6399999999999997</v>
      </c>
      <c r="W244" s="326">
        <v>80.7</v>
      </c>
      <c r="X244" s="326">
        <f t="shared" si="103"/>
        <v>-1.62</v>
      </c>
      <c r="Y244" s="326"/>
      <c r="AA244" s="326">
        <v>-25.2</v>
      </c>
      <c r="AB244" s="326">
        <v>-60.12</v>
      </c>
      <c r="AC244" s="326">
        <v>-46.43</v>
      </c>
      <c r="AD244" s="326">
        <v>-1.62</v>
      </c>
      <c r="AE244" s="326">
        <v>-5.9264899926172294</v>
      </c>
      <c r="AF244" s="326">
        <v>-62.463941618170566</v>
      </c>
      <c r="AJ244" s="326">
        <f t="shared" si="104"/>
        <v>-25.2</v>
      </c>
      <c r="AK244" s="326">
        <f t="shared" si="105"/>
        <v>-34.92</v>
      </c>
      <c r="AL244" s="326">
        <f t="shared" si="106"/>
        <v>13.689999999999998</v>
      </c>
      <c r="AM244" s="326">
        <f t="shared" si="107"/>
        <v>44.81</v>
      </c>
      <c r="AN244" s="326">
        <f t="shared" si="108"/>
        <v>-5.9264899926172294</v>
      </c>
    </row>
    <row r="245" spans="2:43" ht="15" customHeight="1" outlineLevel="1" x14ac:dyDescent="0.25">
      <c r="B245" s="149" t="s">
        <v>471</v>
      </c>
      <c r="C245" s="149"/>
      <c r="D245" s="149"/>
      <c r="E245" s="149"/>
      <c r="F245" s="149"/>
      <c r="G245" s="149"/>
      <c r="H245" s="149"/>
      <c r="I245" s="149"/>
      <c r="J245" s="149"/>
      <c r="K245" s="149"/>
      <c r="L245" s="326" t="s">
        <v>23</v>
      </c>
      <c r="M245" s="326" t="s">
        <v>23</v>
      </c>
      <c r="N245" s="326" t="s">
        <v>23</v>
      </c>
      <c r="O245" s="326" t="s">
        <v>23</v>
      </c>
      <c r="P245" s="326">
        <v>429.25</v>
      </c>
      <c r="Q245" s="326">
        <v>408.85</v>
      </c>
      <c r="R245" s="326">
        <v>397.9</v>
      </c>
      <c r="S245" s="326">
        <v>403.67</v>
      </c>
      <c r="T245" s="326">
        <v>494.9</v>
      </c>
      <c r="U245" s="326">
        <v>820.11</v>
      </c>
      <c r="V245" s="326">
        <v>922.84</v>
      </c>
      <c r="W245" s="326">
        <v>1493.75</v>
      </c>
      <c r="X245" s="326">
        <f t="shared" si="103"/>
        <v>2682.7</v>
      </c>
      <c r="Y245" s="326"/>
      <c r="AA245" s="326">
        <v>440.19</v>
      </c>
      <c r="AB245" s="326">
        <v>1344.08</v>
      </c>
      <c r="AC245" s="326">
        <v>1925</v>
      </c>
      <c r="AD245" s="326">
        <v>2682.7</v>
      </c>
      <c r="AE245" s="326">
        <v>1013.6679694966969</v>
      </c>
      <c r="AF245" s="326">
        <v>1763.7480015471767</v>
      </c>
      <c r="AJ245" s="326">
        <f t="shared" si="104"/>
        <v>440.19</v>
      </c>
      <c r="AK245" s="326">
        <f t="shared" si="105"/>
        <v>903.88999999999987</v>
      </c>
      <c r="AL245" s="326">
        <f t="shared" si="106"/>
        <v>580.92000000000007</v>
      </c>
      <c r="AM245" s="326">
        <f t="shared" si="107"/>
        <v>757.69999999999982</v>
      </c>
      <c r="AN245" s="326">
        <f t="shared" si="108"/>
        <v>1013.6679694966969</v>
      </c>
    </row>
    <row r="246" spans="2:43" ht="15" customHeight="1" x14ac:dyDescent="0.25">
      <c r="B246" s="131" t="s">
        <v>69</v>
      </c>
      <c r="C246" s="131"/>
      <c r="D246" s="131"/>
      <c r="E246" s="131"/>
      <c r="F246" s="131"/>
      <c r="G246" s="131"/>
      <c r="H246" s="131"/>
      <c r="I246" s="131"/>
      <c r="J246" s="131"/>
      <c r="K246" s="131"/>
      <c r="L246" s="327">
        <v>1472.25</v>
      </c>
      <c r="M246" s="327">
        <v>1390.53</v>
      </c>
      <c r="N246" s="327">
        <v>1444.08</v>
      </c>
      <c r="O246" s="327">
        <v>1593.17</v>
      </c>
      <c r="P246" s="327">
        <v>1652.09</v>
      </c>
      <c r="Q246" s="327">
        <v>1991.16</v>
      </c>
      <c r="R246" s="327">
        <v>3047.17</v>
      </c>
      <c r="S246" s="327">
        <v>2911.64</v>
      </c>
      <c r="T246" s="327">
        <v>2995.03</v>
      </c>
      <c r="U246" s="327">
        <v>3159.58</v>
      </c>
      <c r="V246" s="327">
        <v>2623.9</v>
      </c>
      <c r="W246" s="327">
        <v>3048.87</v>
      </c>
      <c r="X246" s="327">
        <f t="shared" si="103"/>
        <v>2715.38</v>
      </c>
      <c r="Y246" s="327"/>
      <c r="AA246" s="327">
        <v>766.34</v>
      </c>
      <c r="AB246" s="327">
        <v>1381.73</v>
      </c>
      <c r="AC246" s="327">
        <v>1936.69</v>
      </c>
      <c r="AD246" s="327">
        <v>2715.38</v>
      </c>
      <c r="AE246" s="327">
        <v>731.49982090600008</v>
      </c>
      <c r="AF246" s="327">
        <v>1306.3782606560001</v>
      </c>
      <c r="AJ246" s="327">
        <f t="shared" si="104"/>
        <v>766.34</v>
      </c>
      <c r="AK246" s="327">
        <f t="shared" si="105"/>
        <v>615.39</v>
      </c>
      <c r="AL246" s="327">
        <f t="shared" si="106"/>
        <v>554.96</v>
      </c>
      <c r="AM246" s="327">
        <f t="shared" si="107"/>
        <v>778.69</v>
      </c>
      <c r="AN246" s="327">
        <f t="shared" si="108"/>
        <v>731.49982090600008</v>
      </c>
    </row>
    <row r="247" spans="2:43" ht="15" customHeight="1" x14ac:dyDescent="0.25">
      <c r="B247" s="131" t="s">
        <v>70</v>
      </c>
      <c r="C247" s="131"/>
      <c r="D247" s="131"/>
      <c r="E247" s="131"/>
      <c r="F247" s="131"/>
      <c r="G247" s="131"/>
      <c r="H247" s="131"/>
      <c r="I247" s="131"/>
      <c r="J247" s="131"/>
      <c r="K247" s="131"/>
      <c r="L247" s="327">
        <v>804.08</v>
      </c>
      <c r="M247" s="327">
        <v>1326.31</v>
      </c>
      <c r="N247" s="327">
        <v>1727.1</v>
      </c>
      <c r="O247" s="327">
        <v>2131.69</v>
      </c>
      <c r="P247" s="327">
        <v>2495.0100000000002</v>
      </c>
      <c r="Q247" s="327">
        <v>3224.51</v>
      </c>
      <c r="R247" s="327">
        <v>3256.81</v>
      </c>
      <c r="S247" s="327">
        <v>3661.85</v>
      </c>
      <c r="T247" s="327">
        <v>3321.02</v>
      </c>
      <c r="U247" s="327">
        <v>3332.93</v>
      </c>
      <c r="V247" s="327">
        <v>3054.05</v>
      </c>
      <c r="W247" s="327">
        <v>3328.54</v>
      </c>
      <c r="X247" s="327">
        <f t="shared" si="103"/>
        <v>4177.75</v>
      </c>
      <c r="Y247" s="327"/>
      <c r="AA247" s="327">
        <v>1355.4</v>
      </c>
      <c r="AB247" s="327">
        <v>2418.5100000000002</v>
      </c>
      <c r="AC247" s="327">
        <v>3184.93</v>
      </c>
      <c r="AD247" s="327">
        <v>4177.75</v>
      </c>
      <c r="AE247" s="327">
        <v>1360.67080175602</v>
      </c>
      <c r="AF247" s="327">
        <v>2207.0834620916098</v>
      </c>
      <c r="AJ247" s="327">
        <f t="shared" si="104"/>
        <v>1355.4</v>
      </c>
      <c r="AK247" s="327">
        <f t="shared" si="105"/>
        <v>1063.1100000000001</v>
      </c>
      <c r="AL247" s="327">
        <f t="shared" si="106"/>
        <v>766.41999999999962</v>
      </c>
      <c r="AM247" s="327">
        <f t="shared" si="107"/>
        <v>992.82000000000016</v>
      </c>
      <c r="AN247" s="327">
        <f t="shared" si="108"/>
        <v>1360.67080175602</v>
      </c>
    </row>
    <row r="248" spans="2:43" ht="15" customHeight="1" outlineLevel="1" x14ac:dyDescent="0.25">
      <c r="B248" s="149" t="s">
        <v>463</v>
      </c>
      <c r="C248" s="149"/>
      <c r="D248" s="149"/>
      <c r="E248" s="149"/>
      <c r="F248" s="149"/>
      <c r="G248" s="149"/>
      <c r="H248" s="149"/>
      <c r="I248" s="149"/>
      <c r="J248" s="149"/>
      <c r="K248" s="149"/>
      <c r="L248" s="326">
        <v>488.65</v>
      </c>
      <c r="M248" s="326">
        <v>588.66</v>
      </c>
      <c r="N248" s="326">
        <v>692.77</v>
      </c>
      <c r="O248" s="326">
        <v>689.44</v>
      </c>
      <c r="P248" s="326">
        <v>694.63</v>
      </c>
      <c r="Q248" s="326">
        <v>784.94</v>
      </c>
      <c r="R248" s="326">
        <v>776.65</v>
      </c>
      <c r="S248" s="326">
        <v>807.86</v>
      </c>
      <c r="T248" s="326">
        <v>829.18</v>
      </c>
      <c r="U248" s="326">
        <v>465</v>
      </c>
      <c r="V248" s="326">
        <v>212.05</v>
      </c>
      <c r="W248" s="326">
        <v>313.81</v>
      </c>
      <c r="X248" s="326">
        <f t="shared" si="103"/>
        <v>411.45</v>
      </c>
      <c r="Y248" s="326"/>
      <c r="AA248" s="326">
        <v>123.37</v>
      </c>
      <c r="AB248" s="326">
        <v>202.38</v>
      </c>
      <c r="AC248" s="326">
        <v>268.55</v>
      </c>
      <c r="AD248" s="326">
        <v>411.45</v>
      </c>
      <c r="AE248" s="326">
        <v>165.73786925331999</v>
      </c>
      <c r="AF248" s="326">
        <v>258.96442799331999</v>
      </c>
      <c r="AJ248" s="326">
        <f t="shared" si="104"/>
        <v>123.37</v>
      </c>
      <c r="AK248" s="326">
        <f t="shared" si="105"/>
        <v>79.009999999999991</v>
      </c>
      <c r="AL248" s="326">
        <f t="shared" si="106"/>
        <v>66.170000000000016</v>
      </c>
      <c r="AM248" s="326">
        <f t="shared" si="107"/>
        <v>142.89999999999998</v>
      </c>
      <c r="AN248" s="326">
        <f t="shared" si="108"/>
        <v>165.73786925331999</v>
      </c>
    </row>
    <row r="249" spans="2:43" ht="15" customHeight="1" outlineLevel="1" x14ac:dyDescent="0.25">
      <c r="B249" s="149" t="s">
        <v>76</v>
      </c>
      <c r="C249" s="149"/>
      <c r="D249" s="149"/>
      <c r="E249" s="149"/>
      <c r="F249" s="149"/>
      <c r="G249" s="149"/>
      <c r="H249" s="149"/>
      <c r="I249" s="149"/>
      <c r="J249" s="149"/>
      <c r="K249" s="149"/>
      <c r="L249" s="326">
        <v>106.58</v>
      </c>
      <c r="M249" s="326">
        <v>116.68</v>
      </c>
      <c r="N249" s="326">
        <v>122.78</v>
      </c>
      <c r="O249" s="326">
        <v>116.16</v>
      </c>
      <c r="P249" s="326">
        <v>129.22999999999999</v>
      </c>
      <c r="Q249" s="326">
        <v>152.28</v>
      </c>
      <c r="R249" s="326">
        <v>127.84</v>
      </c>
      <c r="S249" s="326">
        <v>128.88999999999999</v>
      </c>
      <c r="T249" s="326">
        <v>128.91</v>
      </c>
      <c r="U249" s="326">
        <v>68.459999999999994</v>
      </c>
      <c r="V249" s="326">
        <v>2.2599999999999998</v>
      </c>
      <c r="W249" s="326">
        <v>21.65</v>
      </c>
      <c r="X249" s="326">
        <f t="shared" si="103"/>
        <v>23.6</v>
      </c>
      <c r="Y249" s="326"/>
      <c r="AA249" s="326">
        <v>7.75</v>
      </c>
      <c r="AB249" s="326">
        <v>11.78</v>
      </c>
      <c r="AC249" s="326">
        <v>14.33</v>
      </c>
      <c r="AD249" s="326">
        <v>23.6</v>
      </c>
      <c r="AE249" s="326">
        <v>9.3429493249999993</v>
      </c>
      <c r="AF249" s="326">
        <v>13.9453285</v>
      </c>
      <c r="AJ249" s="326">
        <f t="shared" si="104"/>
        <v>7.75</v>
      </c>
      <c r="AK249" s="326">
        <f t="shared" si="105"/>
        <v>4.0299999999999994</v>
      </c>
      <c r="AL249" s="326">
        <f t="shared" si="106"/>
        <v>2.5500000000000007</v>
      </c>
      <c r="AM249" s="326">
        <f t="shared" si="107"/>
        <v>9.2700000000000014</v>
      </c>
      <c r="AN249" s="326">
        <f t="shared" si="108"/>
        <v>9.3429493249999993</v>
      </c>
    </row>
    <row r="250" spans="2:43" ht="15" customHeight="1" outlineLevel="1" x14ac:dyDescent="0.25">
      <c r="B250" s="149" t="s">
        <v>464</v>
      </c>
      <c r="C250" s="149"/>
      <c r="D250" s="149"/>
      <c r="E250" s="149"/>
      <c r="F250" s="149"/>
      <c r="G250" s="149"/>
      <c r="H250" s="149"/>
      <c r="I250" s="149"/>
      <c r="J250" s="149"/>
      <c r="K250" s="149"/>
      <c r="L250" s="326">
        <v>193.82</v>
      </c>
      <c r="M250" s="326">
        <v>376.2</v>
      </c>
      <c r="N250" s="326">
        <v>435.14</v>
      </c>
      <c r="O250" s="326">
        <v>540.63</v>
      </c>
      <c r="P250" s="326">
        <v>793.17</v>
      </c>
      <c r="Q250" s="326">
        <v>950.81</v>
      </c>
      <c r="R250" s="326">
        <v>950.75</v>
      </c>
      <c r="S250" s="326">
        <v>1093.4100000000001</v>
      </c>
      <c r="T250" s="326">
        <v>918.99</v>
      </c>
      <c r="U250" s="326">
        <v>1098</v>
      </c>
      <c r="V250" s="326">
        <v>1059.08</v>
      </c>
      <c r="W250" s="326">
        <v>1176.31</v>
      </c>
      <c r="X250" s="326">
        <f t="shared" si="103"/>
        <v>1739.38</v>
      </c>
      <c r="Y250" s="326"/>
      <c r="AA250" s="326">
        <v>533.32000000000005</v>
      </c>
      <c r="AB250" s="326">
        <v>1026.6099999999999</v>
      </c>
      <c r="AC250" s="326">
        <v>1303.8599999999999</v>
      </c>
      <c r="AD250" s="326">
        <v>1739.38</v>
      </c>
      <c r="AE250" s="326">
        <v>573.97551807000002</v>
      </c>
      <c r="AF250" s="326">
        <v>895.45331224999995</v>
      </c>
      <c r="AJ250" s="326">
        <f t="shared" si="104"/>
        <v>533.32000000000005</v>
      </c>
      <c r="AK250" s="326">
        <f t="shared" si="105"/>
        <v>493.28999999999985</v>
      </c>
      <c r="AL250" s="326">
        <f t="shared" si="106"/>
        <v>277.25</v>
      </c>
      <c r="AM250" s="326">
        <f t="shared" si="107"/>
        <v>435.52000000000021</v>
      </c>
      <c r="AN250" s="326">
        <f t="shared" si="108"/>
        <v>573.97551807000002</v>
      </c>
    </row>
    <row r="251" spans="2:43" ht="15" customHeight="1" outlineLevel="1" x14ac:dyDescent="0.25">
      <c r="B251" s="149" t="s">
        <v>465</v>
      </c>
      <c r="C251" s="149"/>
      <c r="D251" s="149"/>
      <c r="E251" s="149"/>
      <c r="F251" s="149"/>
      <c r="G251" s="149"/>
      <c r="H251" s="149"/>
      <c r="I251" s="149"/>
      <c r="J251" s="149"/>
      <c r="K251" s="149"/>
      <c r="L251" s="326">
        <v>15.01</v>
      </c>
      <c r="M251" s="326">
        <v>244.77</v>
      </c>
      <c r="N251" s="326">
        <v>476.4</v>
      </c>
      <c r="O251" s="326">
        <v>702.39</v>
      </c>
      <c r="P251" s="326">
        <v>712.25</v>
      </c>
      <c r="Q251" s="326">
        <v>1126.8599999999999</v>
      </c>
      <c r="R251" s="326">
        <v>1143.28</v>
      </c>
      <c r="S251" s="326">
        <v>1294.74</v>
      </c>
      <c r="T251" s="326">
        <v>1058.67</v>
      </c>
      <c r="U251" s="326">
        <v>1150.52</v>
      </c>
      <c r="V251" s="326">
        <v>1185.55</v>
      </c>
      <c r="W251" s="326">
        <v>1115.77</v>
      </c>
      <c r="X251" s="326">
        <f t="shared" si="103"/>
        <v>1163.17</v>
      </c>
      <c r="Y251" s="326"/>
      <c r="AA251" s="326">
        <v>413.7</v>
      </c>
      <c r="AB251" s="326">
        <v>680.74</v>
      </c>
      <c r="AC251" s="326">
        <v>920.17</v>
      </c>
      <c r="AD251" s="326">
        <v>1163.17</v>
      </c>
      <c r="AE251" s="326">
        <v>397.80627800000008</v>
      </c>
      <c r="AF251" s="326">
        <v>654.73639600000001</v>
      </c>
      <c r="AJ251" s="326">
        <f t="shared" si="104"/>
        <v>413.7</v>
      </c>
      <c r="AK251" s="326">
        <f t="shared" si="105"/>
        <v>267.04000000000002</v>
      </c>
      <c r="AL251" s="326">
        <f t="shared" si="106"/>
        <v>239.42999999999995</v>
      </c>
      <c r="AM251" s="326">
        <f t="shared" si="107"/>
        <v>243.00000000000011</v>
      </c>
      <c r="AN251" s="326">
        <f t="shared" si="108"/>
        <v>397.80627800000008</v>
      </c>
    </row>
    <row r="252" spans="2:43" ht="15" customHeight="1" outlineLevel="1" x14ac:dyDescent="0.25">
      <c r="B252" s="149" t="s">
        <v>466</v>
      </c>
      <c r="C252" s="149"/>
      <c r="D252" s="149"/>
      <c r="E252" s="149"/>
      <c r="F252" s="149"/>
      <c r="G252" s="149"/>
      <c r="H252" s="149"/>
      <c r="I252" s="149"/>
      <c r="J252" s="149"/>
      <c r="K252" s="149"/>
      <c r="L252" s="326" t="s">
        <v>23</v>
      </c>
      <c r="M252" s="326" t="s">
        <v>23</v>
      </c>
      <c r="N252" s="326" t="s">
        <v>23</v>
      </c>
      <c r="O252" s="326">
        <v>83.07</v>
      </c>
      <c r="P252" s="326">
        <v>165.74</v>
      </c>
      <c r="Q252" s="326">
        <v>209.61</v>
      </c>
      <c r="R252" s="326">
        <v>258.29000000000002</v>
      </c>
      <c r="S252" s="326">
        <v>336.96</v>
      </c>
      <c r="T252" s="326">
        <v>385.27</v>
      </c>
      <c r="U252" s="326">
        <v>550.95000000000005</v>
      </c>
      <c r="V252" s="326">
        <v>595.11</v>
      </c>
      <c r="W252" s="326">
        <v>688.55</v>
      </c>
      <c r="X252" s="326">
        <f t="shared" si="103"/>
        <v>737.21</v>
      </c>
      <c r="Y252" s="326"/>
      <c r="AA252" s="326">
        <v>253</v>
      </c>
      <c r="AB252" s="326">
        <v>451.51</v>
      </c>
      <c r="AC252" s="326">
        <v>605.04999999999995</v>
      </c>
      <c r="AD252" s="326">
        <v>737.21</v>
      </c>
      <c r="AE252" s="326">
        <v>186.06474904770002</v>
      </c>
      <c r="AF252" s="326">
        <v>337.85874328828999</v>
      </c>
      <c r="AJ252" s="326">
        <f t="shared" si="104"/>
        <v>253</v>
      </c>
      <c r="AK252" s="326">
        <f t="shared" si="105"/>
        <v>198.51</v>
      </c>
      <c r="AL252" s="326">
        <f t="shared" si="106"/>
        <v>153.53999999999996</v>
      </c>
      <c r="AM252" s="326">
        <f t="shared" si="107"/>
        <v>132.16000000000008</v>
      </c>
      <c r="AN252" s="326">
        <f t="shared" si="108"/>
        <v>186.06474904770002</v>
      </c>
    </row>
    <row r="253" spans="2:43" ht="15" customHeight="1" outlineLevel="1" x14ac:dyDescent="0.25">
      <c r="B253" s="149" t="s">
        <v>273</v>
      </c>
      <c r="C253" s="149"/>
      <c r="D253" s="149"/>
      <c r="E253" s="149"/>
      <c r="F253" s="149"/>
      <c r="G253" s="149"/>
      <c r="H253" s="149"/>
      <c r="I253" s="149"/>
      <c r="J253" s="149"/>
      <c r="K253" s="149"/>
      <c r="L253" s="326">
        <v>0</v>
      </c>
      <c r="M253" s="326">
        <v>0</v>
      </c>
      <c r="N253" s="326">
        <v>0</v>
      </c>
      <c r="O253" s="326">
        <v>0</v>
      </c>
      <c r="P253" s="326">
        <v>0</v>
      </c>
      <c r="Q253" s="326">
        <v>0</v>
      </c>
      <c r="R253" s="326">
        <v>0</v>
      </c>
      <c r="S253" s="326">
        <v>0</v>
      </c>
      <c r="T253" s="326">
        <v>0</v>
      </c>
      <c r="U253" s="326">
        <v>0</v>
      </c>
      <c r="V253" s="326">
        <v>0</v>
      </c>
      <c r="W253" s="326">
        <v>3.55</v>
      </c>
      <c r="X253" s="326">
        <f t="shared" si="103"/>
        <v>9.73</v>
      </c>
      <c r="Y253" s="326"/>
      <c r="AA253" s="326">
        <v>3.62</v>
      </c>
      <c r="AB253" s="326">
        <v>5.53</v>
      </c>
      <c r="AC253" s="326">
        <v>7</v>
      </c>
      <c r="AD253" s="326">
        <v>9.73</v>
      </c>
      <c r="AE253" s="326">
        <v>2.83566406</v>
      </c>
      <c r="AF253" s="326">
        <v>4.2207800600000001</v>
      </c>
      <c r="AJ253" s="326">
        <f t="shared" si="104"/>
        <v>3.62</v>
      </c>
      <c r="AK253" s="326">
        <f t="shared" si="105"/>
        <v>1.9100000000000001</v>
      </c>
      <c r="AL253" s="326">
        <f t="shared" si="106"/>
        <v>1.4699999999999998</v>
      </c>
      <c r="AM253" s="326">
        <f t="shared" si="107"/>
        <v>2.7300000000000004</v>
      </c>
      <c r="AN253" s="326">
        <f t="shared" si="108"/>
        <v>2.83566406</v>
      </c>
    </row>
    <row r="254" spans="2:43" ht="15" customHeight="1" outlineLevel="1" x14ac:dyDescent="0.25">
      <c r="B254" s="149" t="s">
        <v>467</v>
      </c>
      <c r="C254" s="149"/>
      <c r="D254" s="149"/>
      <c r="E254" s="149"/>
      <c r="F254" s="149"/>
      <c r="G254" s="149"/>
      <c r="H254" s="149"/>
      <c r="I254" s="149"/>
      <c r="J254" s="149"/>
      <c r="K254" s="149"/>
      <c r="L254" s="326">
        <v>0</v>
      </c>
      <c r="M254" s="326">
        <v>0</v>
      </c>
      <c r="N254" s="326">
        <v>0</v>
      </c>
      <c r="O254" s="326">
        <v>0</v>
      </c>
      <c r="P254" s="326">
        <v>0</v>
      </c>
      <c r="Q254" s="326">
        <v>0</v>
      </c>
      <c r="R254" s="326">
        <v>0</v>
      </c>
      <c r="S254" s="326">
        <v>0</v>
      </c>
      <c r="T254" s="326">
        <v>0</v>
      </c>
      <c r="U254" s="326">
        <v>0</v>
      </c>
      <c r="V254" s="326">
        <v>0</v>
      </c>
      <c r="W254" s="326">
        <v>8.9</v>
      </c>
      <c r="X254" s="326">
        <f t="shared" si="103"/>
        <v>93.19</v>
      </c>
      <c r="Y254" s="326"/>
      <c r="AA254" s="326">
        <v>20.66</v>
      </c>
      <c r="AB254" s="326">
        <v>39.97</v>
      </c>
      <c r="AC254" s="326">
        <v>65.97</v>
      </c>
      <c r="AD254" s="326">
        <v>93.19</v>
      </c>
      <c r="AE254" s="326">
        <v>24.907774</v>
      </c>
      <c r="AF254" s="326">
        <v>41.904474</v>
      </c>
      <c r="AJ254" s="326">
        <f t="shared" si="104"/>
        <v>20.66</v>
      </c>
      <c r="AK254" s="326">
        <f t="shared" si="105"/>
        <v>19.309999999999999</v>
      </c>
      <c r="AL254" s="326">
        <f t="shared" si="106"/>
        <v>26</v>
      </c>
      <c r="AM254" s="326">
        <f t="shared" si="107"/>
        <v>27.22</v>
      </c>
      <c r="AN254" s="326">
        <f t="shared" si="108"/>
        <v>24.907774</v>
      </c>
    </row>
    <row r="255" spans="2:43" ht="15" customHeight="1" x14ac:dyDescent="0.25">
      <c r="B255" s="131"/>
      <c r="C255" s="131"/>
      <c r="D255" s="131"/>
      <c r="E255" s="131"/>
      <c r="F255" s="131"/>
      <c r="G255" s="131"/>
      <c r="H255" s="131"/>
      <c r="I255" s="131"/>
      <c r="J255" s="131"/>
      <c r="K255" s="131"/>
      <c r="L255" s="327"/>
      <c r="M255" s="327"/>
      <c r="N255" s="327"/>
      <c r="O255" s="327"/>
      <c r="P255" s="327"/>
      <c r="Q255" s="327"/>
      <c r="R255" s="327"/>
      <c r="S255" s="327"/>
      <c r="T255" s="327"/>
      <c r="U255" s="327"/>
      <c r="V255" s="327"/>
      <c r="W255" s="327"/>
      <c r="X255" s="327"/>
      <c r="Y255" s="327"/>
      <c r="AA255" s="327"/>
      <c r="AB255" s="327"/>
      <c r="AC255" s="327"/>
      <c r="AD255" s="327"/>
      <c r="AJ255" s="327"/>
      <c r="AK255" s="327"/>
      <c r="AL255" s="327"/>
      <c r="AM255" s="327"/>
      <c r="AN255" s="327"/>
      <c r="AO255" s="327"/>
      <c r="AP255" s="327"/>
      <c r="AQ255" s="327"/>
    </row>
    <row r="256" spans="2:43" ht="15" customHeight="1" x14ac:dyDescent="0.25">
      <c r="B256" s="39" t="s">
        <v>108</v>
      </c>
      <c r="C256" s="39"/>
      <c r="D256" s="39"/>
      <c r="E256" s="39"/>
      <c r="F256" s="39"/>
      <c r="G256" s="39"/>
      <c r="H256" s="39"/>
      <c r="I256" s="39"/>
      <c r="J256" s="39"/>
      <c r="K256" s="39"/>
      <c r="L256" s="352">
        <v>84.17</v>
      </c>
      <c r="M256" s="352">
        <v>87.99</v>
      </c>
      <c r="N256" s="352">
        <v>94.23</v>
      </c>
      <c r="O256" s="352">
        <v>89.26</v>
      </c>
      <c r="P256" s="352">
        <v>80.260000000000005</v>
      </c>
      <c r="Q256" s="352">
        <v>83</v>
      </c>
      <c r="R256" s="352">
        <v>81.47</v>
      </c>
      <c r="S256" s="352">
        <v>81.02</v>
      </c>
      <c r="T256" s="352">
        <v>77.39</v>
      </c>
      <c r="U256" s="352">
        <v>77.290000000000006</v>
      </c>
      <c r="V256" s="352">
        <v>80.59</v>
      </c>
      <c r="W256" s="352">
        <v>80.98</v>
      </c>
      <c r="X256" s="352">
        <f t="shared" ref="X256:X270" si="109">AD256</f>
        <v>105.99</v>
      </c>
      <c r="Y256" s="352"/>
      <c r="AA256" s="352">
        <v>85.9</v>
      </c>
      <c r="AB256" s="352">
        <v>104.62</v>
      </c>
      <c r="AC256" s="352">
        <v>109.13</v>
      </c>
      <c r="AD256" s="352">
        <v>105.99</v>
      </c>
      <c r="AE256" s="352">
        <v>105.14218216831631</v>
      </c>
      <c r="AF256" s="352">
        <v>89.615890213326054</v>
      </c>
      <c r="AJ256"/>
      <c r="AK256"/>
      <c r="AL256"/>
      <c r="AM256"/>
      <c r="AN256"/>
      <c r="AO256"/>
      <c r="AP256"/>
      <c r="AQ256" s="352"/>
    </row>
    <row r="257" spans="2:43" ht="15" customHeight="1" x14ac:dyDescent="0.25">
      <c r="B257" t="s">
        <v>109</v>
      </c>
      <c r="L257" s="353">
        <v>79.13</v>
      </c>
      <c r="M257" s="353">
        <v>82.53</v>
      </c>
      <c r="N257" s="353">
        <v>87.71</v>
      </c>
      <c r="O257" s="353">
        <v>80.28</v>
      </c>
      <c r="P257" s="353">
        <v>0</v>
      </c>
      <c r="Q257" s="353" t="s">
        <v>23</v>
      </c>
      <c r="R257" s="353" t="s">
        <v>23</v>
      </c>
      <c r="S257" s="353">
        <v>0</v>
      </c>
      <c r="T257" s="353">
        <v>72.349999999999994</v>
      </c>
      <c r="U257" s="353">
        <v>71.099999999999994</v>
      </c>
      <c r="V257" s="353">
        <v>78.849999999999994</v>
      </c>
      <c r="W257" s="353">
        <v>67.28</v>
      </c>
      <c r="X257" s="353">
        <f t="shared" si="109"/>
        <v>102.28</v>
      </c>
      <c r="Y257" s="353"/>
      <c r="AA257" s="353">
        <v>45.87</v>
      </c>
      <c r="AB257" s="353">
        <v>99.77</v>
      </c>
      <c r="AC257" s="353">
        <v>104.01</v>
      </c>
      <c r="AD257" s="353">
        <v>102.28</v>
      </c>
      <c r="AE257" s="353" vm="127">
        <v>109.6088944014776</v>
      </c>
      <c r="AF257" s="353" vm="207">
        <v>85.872416787050696</v>
      </c>
      <c r="AJ257"/>
      <c r="AK257"/>
      <c r="AL257"/>
      <c r="AM257"/>
      <c r="AN257"/>
      <c r="AO257"/>
      <c r="AP257"/>
      <c r="AQ257" s="353"/>
    </row>
    <row r="258" spans="2:43" ht="15" customHeight="1" outlineLevel="1" x14ac:dyDescent="0.25">
      <c r="B258" s="149" t="s">
        <v>472</v>
      </c>
      <c r="C258" s="149"/>
      <c r="D258" s="149"/>
      <c r="E258" s="149"/>
      <c r="F258" s="149"/>
      <c r="G258" s="149"/>
      <c r="H258" s="149"/>
      <c r="I258" s="149"/>
      <c r="J258" s="149"/>
      <c r="K258" s="149"/>
      <c r="L258" s="354" t="s">
        <v>23</v>
      </c>
      <c r="M258" s="354" t="s">
        <v>23</v>
      </c>
      <c r="N258" s="354" t="s">
        <v>23</v>
      </c>
      <c r="O258" s="354" t="s">
        <v>23</v>
      </c>
      <c r="P258" s="354">
        <v>34.869999999999997</v>
      </c>
      <c r="Q258" s="354">
        <v>45.34</v>
      </c>
      <c r="R258" s="354">
        <v>34.28</v>
      </c>
      <c r="S258" s="354">
        <v>49.87</v>
      </c>
      <c r="T258" s="354">
        <v>52.87</v>
      </c>
      <c r="U258" s="354">
        <v>52.61</v>
      </c>
      <c r="V258" s="354">
        <v>32</v>
      </c>
      <c r="W258" s="354">
        <v>105.57</v>
      </c>
      <c r="X258" s="354">
        <f t="shared" si="109"/>
        <v>160.01</v>
      </c>
      <c r="Y258" s="354"/>
      <c r="AA258" s="354">
        <v>223.2</v>
      </c>
      <c r="AB258" s="354">
        <v>200.91</v>
      </c>
      <c r="AC258" s="354">
        <v>187.02</v>
      </c>
      <c r="AD258" s="354">
        <v>160.01</v>
      </c>
      <c r="AE258" s="354">
        <v>82.681259485548253</v>
      </c>
      <c r="AF258" s="354">
        <v>78.764196738443033</v>
      </c>
      <c r="AJ258"/>
      <c r="AK258"/>
      <c r="AL258"/>
      <c r="AM258"/>
      <c r="AN258"/>
      <c r="AO258"/>
      <c r="AP258"/>
      <c r="AQ258" s="354"/>
    </row>
    <row r="259" spans="2:43" ht="15" customHeight="1" outlineLevel="1" x14ac:dyDescent="0.25">
      <c r="B259" s="149" t="s">
        <v>473</v>
      </c>
      <c r="C259" s="149"/>
      <c r="D259" s="149"/>
      <c r="E259" s="149"/>
      <c r="F259" s="149"/>
      <c r="G259" s="149"/>
      <c r="H259" s="149"/>
      <c r="I259" s="149"/>
      <c r="J259" s="149"/>
      <c r="K259" s="149"/>
      <c r="L259" s="354" t="s">
        <v>23</v>
      </c>
      <c r="M259" s="354" t="s">
        <v>23</v>
      </c>
      <c r="N259" s="354" t="s">
        <v>23</v>
      </c>
      <c r="O259" s="354" t="s">
        <v>23</v>
      </c>
      <c r="P259" s="354">
        <v>4.88</v>
      </c>
      <c r="Q259" s="354">
        <v>0</v>
      </c>
      <c r="R259" s="354">
        <v>22.2</v>
      </c>
      <c r="S259" s="354">
        <v>-17.53</v>
      </c>
      <c r="T259" s="354">
        <v>-44.83</v>
      </c>
      <c r="U259" s="354">
        <v>-23.32</v>
      </c>
      <c r="V259" s="354">
        <v>48.02</v>
      </c>
      <c r="W259" s="354">
        <v>-127.5</v>
      </c>
      <c r="X259" s="354">
        <f t="shared" si="109"/>
        <v>-0.93</v>
      </c>
      <c r="Y259" s="354"/>
      <c r="AA259" s="354">
        <v>-121.05</v>
      </c>
      <c r="AB259" s="354">
        <v>-58.96</v>
      </c>
      <c r="AC259" s="354">
        <v>-57.45</v>
      </c>
      <c r="AD259" s="354">
        <v>-0.93</v>
      </c>
      <c r="AE259" s="354">
        <v>34.407213380000002</v>
      </c>
      <c r="AF259" s="354">
        <v>9.3536067900000006</v>
      </c>
      <c r="AJ259"/>
      <c r="AK259"/>
      <c r="AL259"/>
      <c r="AM259"/>
      <c r="AN259"/>
      <c r="AO259"/>
      <c r="AP259"/>
      <c r="AQ259" s="354"/>
    </row>
    <row r="260" spans="2:43" ht="15" customHeight="1" outlineLevel="1" x14ac:dyDescent="0.25">
      <c r="B260" s="149" t="s">
        <v>474</v>
      </c>
      <c r="C260" s="149"/>
      <c r="D260" s="149"/>
      <c r="E260" s="149"/>
      <c r="F260" s="149"/>
      <c r="G260" s="149"/>
      <c r="H260" s="149"/>
      <c r="I260" s="149"/>
      <c r="J260" s="149"/>
      <c r="K260" s="149"/>
      <c r="L260" s="354" t="s">
        <v>23</v>
      </c>
      <c r="M260" s="354" t="s">
        <v>23</v>
      </c>
      <c r="N260" s="354" t="s">
        <v>23</v>
      </c>
      <c r="O260" s="354" t="s">
        <v>23</v>
      </c>
      <c r="P260" s="354">
        <v>160.88999999999999</v>
      </c>
      <c r="Q260" s="354">
        <v>157.99</v>
      </c>
      <c r="R260" s="354">
        <v>157.96</v>
      </c>
      <c r="S260" s="354">
        <v>180.64</v>
      </c>
      <c r="T260" s="354">
        <v>180.9</v>
      </c>
      <c r="U260" s="354">
        <v>161.88</v>
      </c>
      <c r="V260" s="354">
        <v>112.61</v>
      </c>
      <c r="W260" s="354">
        <v>105.51</v>
      </c>
      <c r="X260" s="354">
        <f t="shared" si="109"/>
        <v>36.17</v>
      </c>
      <c r="Y260" s="354"/>
      <c r="AA260" s="354">
        <v>24.18</v>
      </c>
      <c r="AB260" s="354">
        <v>22.34</v>
      </c>
      <c r="AC260" s="354">
        <v>31.01</v>
      </c>
      <c r="AD260" s="354">
        <v>36.17</v>
      </c>
      <c r="AE260" s="354">
        <v>3.1131014300000008</v>
      </c>
      <c r="AF260" s="354">
        <v>6.1336582699999997</v>
      </c>
      <c r="AJ260"/>
      <c r="AK260"/>
      <c r="AL260"/>
      <c r="AM260"/>
      <c r="AN260"/>
      <c r="AO260"/>
      <c r="AP260"/>
      <c r="AQ260" s="354"/>
    </row>
    <row r="261" spans="2:43" ht="15" customHeight="1" outlineLevel="1" x14ac:dyDescent="0.25">
      <c r="B261" s="149" t="s">
        <v>475</v>
      </c>
      <c r="C261" s="149"/>
      <c r="D261" s="149"/>
      <c r="E261" s="149"/>
      <c r="F261" s="149"/>
      <c r="G261" s="149"/>
      <c r="H261" s="149"/>
      <c r="I261" s="149"/>
      <c r="J261" s="149"/>
      <c r="K261" s="149"/>
      <c r="L261" s="354" t="s">
        <v>23</v>
      </c>
      <c r="M261" s="354" t="s">
        <v>23</v>
      </c>
      <c r="N261" s="354" t="s">
        <v>23</v>
      </c>
      <c r="O261" s="354" t="s">
        <v>23</v>
      </c>
      <c r="P261" s="354">
        <v>0.69</v>
      </c>
      <c r="Q261" s="354">
        <v>-8.41</v>
      </c>
      <c r="R261" s="354">
        <v>26.28</v>
      </c>
      <c r="S261" s="354">
        <v>-24.63</v>
      </c>
      <c r="T261" s="354">
        <v>-35.46</v>
      </c>
      <c r="U261" s="354">
        <v>-3.74</v>
      </c>
      <c r="V261" s="354">
        <v>34.9</v>
      </c>
      <c r="W261" s="354">
        <v>-171.34</v>
      </c>
      <c r="X261" s="354">
        <f t="shared" si="109"/>
        <v>-301.19</v>
      </c>
      <c r="Y261" s="354"/>
      <c r="AA261" s="354">
        <v>-160.49</v>
      </c>
      <c r="AB261" s="354">
        <v>-240.35</v>
      </c>
      <c r="AC261" s="354">
        <v>-272.44</v>
      </c>
      <c r="AD261" s="354">
        <v>-301.19</v>
      </c>
      <c r="AE261" s="354">
        <v>-301.194051</v>
      </c>
      <c r="AF261" s="354">
        <v>-7.494567</v>
      </c>
      <c r="AJ261"/>
      <c r="AK261"/>
      <c r="AL261"/>
      <c r="AM261"/>
      <c r="AN261"/>
      <c r="AO261"/>
      <c r="AP261"/>
      <c r="AQ261" s="354"/>
    </row>
    <row r="262" spans="2:43" ht="15" customHeight="1" x14ac:dyDescent="0.25">
      <c r="B262" t="s">
        <v>69</v>
      </c>
      <c r="L262" s="353">
        <v>93.82</v>
      </c>
      <c r="M262" s="353">
        <v>98.65</v>
      </c>
      <c r="N262" s="353">
        <v>101.82</v>
      </c>
      <c r="O262" s="353">
        <v>99.27</v>
      </c>
      <c r="P262" s="353">
        <v>98.29</v>
      </c>
      <c r="Q262" s="353">
        <v>94.97</v>
      </c>
      <c r="R262" s="353">
        <v>88.04</v>
      </c>
      <c r="S262" s="353">
        <v>89.97</v>
      </c>
      <c r="T262" s="353">
        <v>90.61</v>
      </c>
      <c r="U262" s="353">
        <v>89.28</v>
      </c>
      <c r="V262" s="353">
        <v>86.35</v>
      </c>
      <c r="W262" s="353">
        <v>84.17</v>
      </c>
      <c r="X262" s="353">
        <f t="shared" si="109"/>
        <v>94.28</v>
      </c>
      <c r="Y262" s="353"/>
      <c r="AA262" s="353">
        <v>92.84</v>
      </c>
      <c r="AB262" s="353">
        <v>94.27</v>
      </c>
      <c r="AC262" s="353">
        <v>95.64</v>
      </c>
      <c r="AD262" s="353">
        <v>94.28</v>
      </c>
      <c r="AE262" s="353" vm="244">
        <v>98.189983599093509</v>
      </c>
      <c r="AF262" s="353" vm="205">
        <v>98.147538175363721</v>
      </c>
      <c r="AJ262"/>
      <c r="AK262"/>
      <c r="AL262"/>
      <c r="AM262"/>
      <c r="AN262"/>
      <c r="AO262"/>
      <c r="AP262"/>
      <c r="AQ262" s="353"/>
    </row>
    <row r="263" spans="2:43" ht="15" customHeight="1" x14ac:dyDescent="0.25">
      <c r="B263" t="s">
        <v>70</v>
      </c>
      <c r="L263" s="353">
        <v>93.83</v>
      </c>
      <c r="M263" s="353">
        <v>95.7</v>
      </c>
      <c r="N263" s="353">
        <v>107.16</v>
      </c>
      <c r="O263" s="353">
        <v>104.77</v>
      </c>
      <c r="P263" s="353">
        <v>95.82</v>
      </c>
      <c r="Q263" s="353">
        <v>86</v>
      </c>
      <c r="R263" s="353">
        <v>83.32</v>
      </c>
      <c r="S263" s="353">
        <v>79.44</v>
      </c>
      <c r="T263" s="353">
        <v>73.39</v>
      </c>
      <c r="U263" s="353">
        <v>77.680000000000007</v>
      </c>
      <c r="V263" s="353">
        <v>77.73</v>
      </c>
      <c r="W263" s="353">
        <v>98.63</v>
      </c>
      <c r="X263" s="353">
        <f t="shared" si="109"/>
        <v>117.95</v>
      </c>
      <c r="Y263" s="353"/>
      <c r="AA263" s="353">
        <v>123.52</v>
      </c>
      <c r="AB263" s="353">
        <v>115.63</v>
      </c>
      <c r="AC263" s="353">
        <v>122.99</v>
      </c>
      <c r="AD263" s="353">
        <v>117.95</v>
      </c>
      <c r="AE263" s="353" vm="233">
        <v>104.37070917654954</v>
      </c>
      <c r="AF263" s="353" vm="202">
        <v>88.558010473682415</v>
      </c>
      <c r="AJ263"/>
      <c r="AK263"/>
      <c r="AL263"/>
      <c r="AM263"/>
      <c r="AN263"/>
      <c r="AO263"/>
      <c r="AP263"/>
      <c r="AQ263" s="353"/>
    </row>
    <row r="264" spans="2:43" ht="15" customHeight="1" outlineLevel="1" x14ac:dyDescent="0.25">
      <c r="B264" s="149" t="s">
        <v>463</v>
      </c>
      <c r="C264" s="149"/>
      <c r="D264" s="149"/>
      <c r="E264" s="149"/>
      <c r="F264" s="149"/>
      <c r="G264" s="149"/>
      <c r="H264" s="149"/>
      <c r="I264" s="149"/>
      <c r="J264" s="149"/>
      <c r="K264" s="149"/>
      <c r="L264" s="354">
        <v>83.9</v>
      </c>
      <c r="M264" s="354">
        <v>86.8</v>
      </c>
      <c r="N264" s="354">
        <v>88.84</v>
      </c>
      <c r="O264" s="354">
        <v>90.16</v>
      </c>
      <c r="P264" s="354">
        <v>90.4</v>
      </c>
      <c r="Q264" s="354">
        <v>90.87</v>
      </c>
      <c r="R264" s="354">
        <v>90.42</v>
      </c>
      <c r="S264" s="354">
        <v>90.41</v>
      </c>
      <c r="T264" s="354">
        <v>90.32</v>
      </c>
      <c r="U264" s="354">
        <v>90.15</v>
      </c>
      <c r="V264" s="354">
        <v>80.27</v>
      </c>
      <c r="W264" s="354">
        <v>79.63</v>
      </c>
      <c r="X264" s="354">
        <f t="shared" si="109"/>
        <v>74.03</v>
      </c>
      <c r="Y264" s="354"/>
      <c r="AA264" s="354">
        <v>88.97</v>
      </c>
      <c r="AB264" s="354">
        <v>91.21</v>
      </c>
      <c r="AC264" s="354">
        <v>76.84</v>
      </c>
      <c r="AD264" s="354">
        <v>74.03</v>
      </c>
      <c r="AE264" s="354" vm="238">
        <v>78.256293882215374</v>
      </c>
      <c r="AF264" s="354" vm="210">
        <v>79.348047901891931</v>
      </c>
      <c r="AJ264"/>
      <c r="AK264"/>
      <c r="AL264"/>
      <c r="AM264"/>
      <c r="AN264"/>
      <c r="AO264"/>
      <c r="AP264"/>
      <c r="AQ264" s="354"/>
    </row>
    <row r="265" spans="2:43" ht="15" customHeight="1" outlineLevel="1" x14ac:dyDescent="0.25">
      <c r="B265" s="149" t="s">
        <v>76</v>
      </c>
      <c r="C265" s="149"/>
      <c r="D265" s="149"/>
      <c r="E265" s="149"/>
      <c r="F265" s="149"/>
      <c r="G265" s="149"/>
      <c r="H265" s="149"/>
      <c r="I265" s="149"/>
      <c r="J265" s="149"/>
      <c r="K265" s="149"/>
      <c r="L265" s="354">
        <v>112</v>
      </c>
      <c r="M265" s="354">
        <v>112</v>
      </c>
      <c r="N265" s="354">
        <v>112</v>
      </c>
      <c r="O265" s="354">
        <v>112</v>
      </c>
      <c r="P265" s="354">
        <v>110.36</v>
      </c>
      <c r="Q265" s="354">
        <v>108.61</v>
      </c>
      <c r="R265" s="354">
        <v>105.83</v>
      </c>
      <c r="S265" s="354">
        <v>105.38</v>
      </c>
      <c r="T265" s="354">
        <v>103.76</v>
      </c>
      <c r="U265" s="354">
        <v>105.59</v>
      </c>
      <c r="V265" s="354">
        <v>111.06</v>
      </c>
      <c r="W265" s="354">
        <v>99.43</v>
      </c>
      <c r="X265" s="354">
        <f t="shared" si="109"/>
        <v>101.75</v>
      </c>
      <c r="Y265" s="354"/>
      <c r="AA265" s="354">
        <v>101.7</v>
      </c>
      <c r="AB265" s="354">
        <v>103.44</v>
      </c>
      <c r="AC265" s="354">
        <v>101.74</v>
      </c>
      <c r="AD265" s="354">
        <v>101.75</v>
      </c>
      <c r="AE265" s="354" vm="246">
        <v>101.50041409969865</v>
      </c>
      <c r="AF265" s="354" vm="203">
        <v>101.48036810319671</v>
      </c>
      <c r="AJ265"/>
      <c r="AK265"/>
      <c r="AL265"/>
      <c r="AM265"/>
      <c r="AN265"/>
      <c r="AO265"/>
      <c r="AP265"/>
      <c r="AQ265" s="354"/>
    </row>
    <row r="266" spans="2:43" ht="15" customHeight="1" outlineLevel="1" x14ac:dyDescent="0.25">
      <c r="B266" s="149" t="s">
        <v>464</v>
      </c>
      <c r="C266" s="149"/>
      <c r="D266" s="149"/>
      <c r="E266" s="149"/>
      <c r="F266" s="149"/>
      <c r="G266" s="149"/>
      <c r="H266" s="149"/>
      <c r="I266" s="149"/>
      <c r="J266" s="149"/>
      <c r="K266" s="149"/>
      <c r="L266" s="354">
        <v>111.54</v>
      </c>
      <c r="M266" s="354">
        <v>108.84</v>
      </c>
      <c r="N266" s="354">
        <v>102.16</v>
      </c>
      <c r="O266" s="354">
        <v>95.56</v>
      </c>
      <c r="P266" s="354">
        <v>94.61</v>
      </c>
      <c r="Q266" s="354">
        <v>87.76</v>
      </c>
      <c r="R266" s="354">
        <v>74.540000000000006</v>
      </c>
      <c r="S266" s="354">
        <v>62.24</v>
      </c>
      <c r="T266" s="354">
        <v>59.68</v>
      </c>
      <c r="U266" s="354">
        <v>71.81</v>
      </c>
      <c r="V266" s="354">
        <v>77.84</v>
      </c>
      <c r="W266" s="354">
        <v>89.01</v>
      </c>
      <c r="X266" s="354">
        <f t="shared" si="109"/>
        <v>96.28</v>
      </c>
      <c r="Y266" s="354"/>
      <c r="AA266" s="354">
        <v>120.39</v>
      </c>
      <c r="AB266" s="354">
        <v>98.08</v>
      </c>
      <c r="AC266" s="354">
        <v>95.9</v>
      </c>
      <c r="AD266" s="354">
        <v>96.28</v>
      </c>
      <c r="AE266" s="354" vm="241">
        <v>93.414476222417889</v>
      </c>
      <c r="AF266" s="354" vm="219">
        <v>69.349870309444512</v>
      </c>
      <c r="AJ266"/>
      <c r="AK266"/>
      <c r="AL266"/>
      <c r="AM266"/>
      <c r="AN266"/>
      <c r="AO266"/>
      <c r="AP266"/>
      <c r="AQ266" s="354"/>
    </row>
    <row r="267" spans="2:43" ht="15" customHeight="1" outlineLevel="1" x14ac:dyDescent="0.25">
      <c r="B267" s="149" t="s">
        <v>465</v>
      </c>
      <c r="C267" s="149"/>
      <c r="D267" s="149"/>
      <c r="E267" s="149"/>
      <c r="F267" s="149"/>
      <c r="G267" s="149"/>
      <c r="H267" s="149"/>
      <c r="I267" s="149"/>
      <c r="J267" s="149"/>
      <c r="K267" s="149"/>
      <c r="L267" s="354" t="s">
        <v>23</v>
      </c>
      <c r="M267" s="354">
        <v>89.11</v>
      </c>
      <c r="N267" s="354">
        <v>137.11000000000001</v>
      </c>
      <c r="O267" s="354">
        <v>121.13</v>
      </c>
      <c r="P267" s="354">
        <v>94.37</v>
      </c>
      <c r="Q267" s="354">
        <v>72.2</v>
      </c>
      <c r="R267" s="354">
        <v>75.73</v>
      </c>
      <c r="S267" s="354">
        <v>73.75</v>
      </c>
      <c r="T267" s="354">
        <v>54.89</v>
      </c>
      <c r="U267" s="354">
        <v>68.13</v>
      </c>
      <c r="V267" s="354">
        <v>70.680000000000007</v>
      </c>
      <c r="W267" s="354">
        <v>82.53</v>
      </c>
      <c r="X267" s="354">
        <f t="shared" si="109"/>
        <v>71.86</v>
      </c>
      <c r="Y267" s="354"/>
      <c r="AA267" s="354">
        <v>69</v>
      </c>
      <c r="AB267" s="354">
        <v>70.790000000000006</v>
      </c>
      <c r="AC267" s="354">
        <v>69.540000000000006</v>
      </c>
      <c r="AD267" s="354">
        <v>71.86</v>
      </c>
      <c r="AE267" s="354" vm="245">
        <v>116.51486182779649</v>
      </c>
      <c r="AF267" s="354" vm="220">
        <v>98.054630281924929</v>
      </c>
      <c r="AJ267"/>
      <c r="AK267"/>
      <c r="AL267"/>
      <c r="AM267"/>
      <c r="AN267"/>
      <c r="AO267"/>
      <c r="AP267"/>
      <c r="AQ267" s="354"/>
    </row>
    <row r="268" spans="2:43" ht="15" customHeight="1" outlineLevel="1" x14ac:dyDescent="0.25">
      <c r="B268" s="149" t="s">
        <v>466</v>
      </c>
      <c r="C268" s="149"/>
      <c r="D268" s="149"/>
      <c r="E268" s="149"/>
      <c r="F268" s="149"/>
      <c r="G268" s="149"/>
      <c r="H268" s="149"/>
      <c r="I268" s="149"/>
      <c r="J268" s="149"/>
      <c r="K268" s="149"/>
      <c r="L268" s="354" t="s">
        <v>23</v>
      </c>
      <c r="M268" s="354" t="s">
        <v>23</v>
      </c>
      <c r="N268" s="354" t="s">
        <v>23</v>
      </c>
      <c r="O268" s="354">
        <v>137.6</v>
      </c>
      <c r="P268" s="354">
        <v>119.16</v>
      </c>
      <c r="Q268" s="354">
        <v>117.53</v>
      </c>
      <c r="R268" s="354">
        <v>116.69</v>
      </c>
      <c r="S268" s="354">
        <v>120.95</v>
      </c>
      <c r="T268" s="354">
        <v>110.3</v>
      </c>
      <c r="U268" s="354">
        <v>95.34</v>
      </c>
      <c r="V268" s="354">
        <v>90.57</v>
      </c>
      <c r="W268" s="354">
        <v>149.80000000000001</v>
      </c>
      <c r="X268" s="354">
        <f t="shared" si="109"/>
        <v>271.70999999999998</v>
      </c>
      <c r="Y268" s="354"/>
      <c r="AA268" s="354">
        <v>240.79</v>
      </c>
      <c r="AB268" s="354">
        <v>238.17</v>
      </c>
      <c r="AC268" s="354">
        <v>288.85000000000002</v>
      </c>
      <c r="AD268" s="354">
        <v>271.70999999999998</v>
      </c>
      <c r="AE268" s="354" vm="125">
        <v>137.58238761194531</v>
      </c>
      <c r="AF268" s="354" vm="174">
        <v>127.44296379643922</v>
      </c>
      <c r="AJ268"/>
      <c r="AK268"/>
      <c r="AL268"/>
      <c r="AM268"/>
      <c r="AN268"/>
      <c r="AO268"/>
      <c r="AP268"/>
      <c r="AQ268" s="354"/>
    </row>
    <row r="269" spans="2:43" ht="15" customHeight="1" outlineLevel="1" x14ac:dyDescent="0.25">
      <c r="B269" s="149" t="s">
        <v>273</v>
      </c>
      <c r="C269" s="149"/>
      <c r="D269" s="149"/>
      <c r="E269" s="149"/>
      <c r="F269" s="149"/>
      <c r="G269" s="149"/>
      <c r="H269" s="149"/>
      <c r="I269" s="149"/>
      <c r="J269" s="149"/>
      <c r="K269" s="149"/>
      <c r="L269" s="354">
        <v>0</v>
      </c>
      <c r="M269" s="354">
        <v>0</v>
      </c>
      <c r="N269" s="354">
        <v>0</v>
      </c>
      <c r="O269" s="354">
        <v>0</v>
      </c>
      <c r="P269" s="354">
        <v>0</v>
      </c>
      <c r="Q269" s="354">
        <v>0</v>
      </c>
      <c r="R269" s="354">
        <v>0</v>
      </c>
      <c r="S269" s="354">
        <v>0</v>
      </c>
      <c r="T269" s="354">
        <v>0</v>
      </c>
      <c r="U269" s="354">
        <v>0</v>
      </c>
      <c r="V269" s="354">
        <v>0</v>
      </c>
      <c r="W269" s="354">
        <v>124.9</v>
      </c>
      <c r="X269" s="354">
        <f t="shared" si="109"/>
        <v>220.17</v>
      </c>
      <c r="Y269" s="354"/>
      <c r="AA269" s="354">
        <v>135.31</v>
      </c>
      <c r="AB269" s="354">
        <v>154.57</v>
      </c>
      <c r="AC269" s="354">
        <v>186.32</v>
      </c>
      <c r="AD269" s="354">
        <v>220.17</v>
      </c>
      <c r="AE269" s="354" vm="232">
        <v>301.21361808986637</v>
      </c>
      <c r="AF269" s="354" vm="174">
        <v>304.34986029572929</v>
      </c>
      <c r="AJ269"/>
      <c r="AK269"/>
      <c r="AL269"/>
      <c r="AM269"/>
      <c r="AN269"/>
      <c r="AO269"/>
      <c r="AP269"/>
      <c r="AQ269" s="354"/>
    </row>
    <row r="270" spans="2:43" ht="15" customHeight="1" outlineLevel="1" x14ac:dyDescent="0.25">
      <c r="B270" s="149" t="s">
        <v>467</v>
      </c>
      <c r="C270" s="149"/>
      <c r="D270" s="149"/>
      <c r="E270" s="149"/>
      <c r="F270" s="149"/>
      <c r="G270" s="149"/>
      <c r="H270" s="149"/>
      <c r="I270" s="149"/>
      <c r="J270" s="149"/>
      <c r="K270" s="149"/>
      <c r="L270" s="354">
        <v>0</v>
      </c>
      <c r="M270" s="354">
        <v>0</v>
      </c>
      <c r="N270" s="354">
        <v>0</v>
      </c>
      <c r="O270" s="354">
        <v>0</v>
      </c>
      <c r="P270" s="354">
        <v>0</v>
      </c>
      <c r="Q270" s="354">
        <v>0</v>
      </c>
      <c r="R270" s="354">
        <v>0</v>
      </c>
      <c r="S270" s="354">
        <v>0</v>
      </c>
      <c r="T270" s="354">
        <v>0</v>
      </c>
      <c r="U270" s="354">
        <v>0</v>
      </c>
      <c r="V270" s="354">
        <v>0</v>
      </c>
      <c r="W270" s="354">
        <v>70.84</v>
      </c>
      <c r="X270" s="354">
        <f t="shared" si="109"/>
        <v>68.400000000000006</v>
      </c>
      <c r="Y270" s="354"/>
      <c r="AA270" s="354">
        <v>72.150000000000006</v>
      </c>
      <c r="AB270" s="354">
        <v>67.459999999999994</v>
      </c>
      <c r="AC270" s="354">
        <v>68.349999999999994</v>
      </c>
      <c r="AD270" s="354">
        <v>68.400000000000006</v>
      </c>
      <c r="AE270" s="354" vm="240">
        <v>67.227723762067214</v>
      </c>
      <c r="AF270" s="354" vm="161">
        <v>68.002326434165468</v>
      </c>
      <c r="AJ270"/>
      <c r="AK270"/>
      <c r="AL270"/>
      <c r="AM270"/>
      <c r="AN270"/>
      <c r="AO270"/>
      <c r="AP270"/>
      <c r="AQ270" s="354"/>
    </row>
    <row r="271" spans="2:43" ht="15" customHeight="1" x14ac:dyDescent="0.25">
      <c r="B271" s="20"/>
      <c r="C271" s="20"/>
      <c r="D271" s="20"/>
      <c r="E271" s="20"/>
      <c r="F271" s="20"/>
      <c r="G271" s="20"/>
      <c r="H271" s="20"/>
      <c r="I271" s="20"/>
      <c r="J271" s="20"/>
      <c r="K271" s="20"/>
      <c r="Q271" s="332"/>
      <c r="R271" s="332"/>
      <c r="S271" s="332"/>
      <c r="T271" s="332"/>
      <c r="U271" s="332"/>
    </row>
    <row r="272" spans="2:43" ht="30" customHeight="1" x14ac:dyDescent="0.25">
      <c r="B272" s="182" t="s">
        <v>291</v>
      </c>
      <c r="C272" s="182"/>
      <c r="D272" s="182"/>
      <c r="E272" s="182"/>
      <c r="F272" s="182"/>
      <c r="G272" s="182"/>
      <c r="H272" s="182"/>
      <c r="I272" s="182"/>
      <c r="J272" s="182"/>
      <c r="K272" s="182"/>
      <c r="L272" s="236"/>
      <c r="M272" s="236"/>
      <c r="N272" s="236"/>
      <c r="O272" s="236"/>
      <c r="P272" s="236"/>
      <c r="Q272" s="236"/>
      <c r="R272" s="236"/>
      <c r="S272" s="236"/>
      <c r="T272" s="236"/>
      <c r="U272" s="236"/>
      <c r="V272" s="237"/>
    </row>
    <row r="273" spans="2:43" ht="15" customHeight="1" x14ac:dyDescent="0.25">
      <c r="B273" s="170" t="s">
        <v>110</v>
      </c>
      <c r="C273" s="170"/>
      <c r="D273" s="170"/>
      <c r="E273" s="170"/>
      <c r="F273" s="170"/>
      <c r="G273" s="170"/>
      <c r="H273" s="170"/>
      <c r="I273" s="170"/>
      <c r="J273" s="170"/>
      <c r="K273" s="170"/>
      <c r="L273" s="240">
        <v>2010</v>
      </c>
      <c r="M273" s="240">
        <v>2011</v>
      </c>
      <c r="N273" s="240">
        <v>2012</v>
      </c>
      <c r="O273" s="240">
        <v>2013</v>
      </c>
      <c r="P273" s="240">
        <v>2014</v>
      </c>
      <c r="Q273" s="240">
        <v>2015</v>
      </c>
      <c r="R273" s="240">
        <v>2016</v>
      </c>
      <c r="S273" s="240">
        <v>2017</v>
      </c>
      <c r="T273" s="240">
        <v>2018</v>
      </c>
      <c r="U273" s="240">
        <v>2019</v>
      </c>
      <c r="V273" s="240">
        <v>2020</v>
      </c>
      <c r="W273" s="240">
        <v>2021</v>
      </c>
      <c r="X273" s="241">
        <v>2022</v>
      </c>
      <c r="Y273" s="242">
        <v>2023</v>
      </c>
      <c r="AA273" s="243" t="s">
        <v>283</v>
      </c>
      <c r="AB273" s="243" t="s">
        <v>284</v>
      </c>
      <c r="AC273" s="243" t="s">
        <v>285</v>
      </c>
      <c r="AD273" s="243">
        <v>2022</v>
      </c>
      <c r="AE273" s="244" t="s">
        <v>313</v>
      </c>
      <c r="AF273" s="244" t="s">
        <v>314</v>
      </c>
      <c r="AG273" s="245" t="s">
        <v>315</v>
      </c>
      <c r="AH273" s="246">
        <v>2023</v>
      </c>
      <c r="AJ273" s="243" t="s">
        <v>283</v>
      </c>
      <c r="AK273" s="243" t="s">
        <v>286</v>
      </c>
      <c r="AL273" s="243" t="s">
        <v>287</v>
      </c>
      <c r="AM273" s="243" t="s">
        <v>288</v>
      </c>
      <c r="AN273" s="244" t="s">
        <v>313</v>
      </c>
      <c r="AO273" s="244" t="s">
        <v>318</v>
      </c>
      <c r="AP273" s="244" t="s">
        <v>316</v>
      </c>
      <c r="AQ273" s="244" t="s">
        <v>317</v>
      </c>
    </row>
    <row r="274" spans="2:43" ht="15" customHeight="1" x14ac:dyDescent="0.25">
      <c r="B274" s="40" t="s">
        <v>22</v>
      </c>
      <c r="C274" s="40"/>
      <c r="D274" s="40"/>
      <c r="E274" s="40"/>
      <c r="F274" s="40"/>
      <c r="G274" s="40"/>
      <c r="H274" s="40"/>
      <c r="I274" s="40"/>
      <c r="J274" s="40"/>
      <c r="K274" s="40"/>
      <c r="L274" s="318">
        <v>7.53</v>
      </c>
      <c r="M274" s="318">
        <v>45.28</v>
      </c>
      <c r="N274" s="318">
        <v>62.09</v>
      </c>
      <c r="O274" s="318">
        <v>69.66</v>
      </c>
      <c r="P274" s="318">
        <v>78.47</v>
      </c>
      <c r="Q274" s="318">
        <v>79.069999999999993</v>
      </c>
      <c r="R274" s="318">
        <v>132.63</v>
      </c>
      <c r="S274" s="318">
        <v>226.41</v>
      </c>
      <c r="T274" s="318">
        <v>215.22</v>
      </c>
      <c r="U274" s="318">
        <v>327.39</v>
      </c>
      <c r="V274" s="318">
        <v>214.93</v>
      </c>
      <c r="W274" s="318">
        <v>431.02</v>
      </c>
      <c r="X274" s="318">
        <f>AD274</f>
        <v>483.11</v>
      </c>
      <c r="Y274" s="318"/>
      <c r="AA274" s="318">
        <v>102.27</v>
      </c>
      <c r="AB274" s="318">
        <v>208.93</v>
      </c>
      <c r="AC274" s="318">
        <v>352.47</v>
      </c>
      <c r="AD274" s="318">
        <v>483.11</v>
      </c>
      <c r="AE274" s="318">
        <v>157.68399375582635</v>
      </c>
      <c r="AF274" s="318">
        <v>289.1262192027333</v>
      </c>
      <c r="AJ274" s="318">
        <f t="shared" ref="AJ274:AJ281" si="110">AA274</f>
        <v>102.27</v>
      </c>
      <c r="AK274" s="318">
        <f t="shared" ref="AK274:AM281" si="111">AB274-AA274</f>
        <v>106.66000000000001</v>
      </c>
      <c r="AL274" s="318">
        <f t="shared" si="111"/>
        <v>143.54000000000002</v>
      </c>
      <c r="AM274" s="318">
        <f t="shared" si="111"/>
        <v>130.63999999999999</v>
      </c>
      <c r="AN274" s="318">
        <f>AE274</f>
        <v>157.68399375582635</v>
      </c>
    </row>
    <row r="275" spans="2:43" ht="15" customHeight="1" x14ac:dyDescent="0.25">
      <c r="B275" s="132" t="s">
        <v>84</v>
      </c>
      <c r="C275" s="132"/>
      <c r="D275" s="132"/>
      <c r="E275" s="132"/>
      <c r="F275" s="132"/>
      <c r="G275" s="132"/>
      <c r="H275" s="132"/>
      <c r="I275" s="132"/>
      <c r="J275" s="132"/>
      <c r="K275" s="132"/>
      <c r="L275" s="327">
        <v>0</v>
      </c>
      <c r="M275" s="327">
        <v>0</v>
      </c>
      <c r="N275" s="327">
        <v>0</v>
      </c>
      <c r="O275" s="327">
        <v>0</v>
      </c>
      <c r="P275" s="327">
        <v>0.04</v>
      </c>
      <c r="Q275" s="327">
        <v>2.2999999999999998</v>
      </c>
      <c r="R275" s="327">
        <v>5.92</v>
      </c>
      <c r="S275" s="327">
        <v>23.57</v>
      </c>
      <c r="T275" s="327">
        <v>7.76</v>
      </c>
      <c r="U275" s="327">
        <v>382.07</v>
      </c>
      <c r="V275" s="327">
        <v>19.64</v>
      </c>
      <c r="W275" s="327">
        <v>4.26</v>
      </c>
      <c r="X275" s="327">
        <f>AD275</f>
        <v>663.94</v>
      </c>
      <c r="Y275" s="327"/>
      <c r="AA275" s="327">
        <v>0.45</v>
      </c>
      <c r="AB275" s="327">
        <v>0.47</v>
      </c>
      <c r="AC275" s="327">
        <v>46.75</v>
      </c>
      <c r="AD275" s="327">
        <v>663.94</v>
      </c>
      <c r="AE275" s="327">
        <v>-9.053879575999999E-7</v>
      </c>
      <c r="AF275" s="327">
        <v>5.2354090231665893</v>
      </c>
      <c r="AJ275" s="327">
        <f t="shared" si="110"/>
        <v>0.45</v>
      </c>
      <c r="AK275" s="327">
        <f t="shared" si="111"/>
        <v>1.9999999999999962E-2</v>
      </c>
      <c r="AL275" s="327">
        <f t="shared" si="111"/>
        <v>46.28</v>
      </c>
      <c r="AM275" s="327">
        <f t="shared" si="111"/>
        <v>617.19000000000005</v>
      </c>
      <c r="AN275" s="327">
        <f t="shared" ref="AN275:AN286" si="112">AE275</f>
        <v>-9.053879575999999E-7</v>
      </c>
    </row>
    <row r="276" spans="2:43" ht="15" customHeight="1" x14ac:dyDescent="0.25">
      <c r="B276" s="132" t="s">
        <v>85</v>
      </c>
      <c r="C276" s="132"/>
      <c r="D276" s="132"/>
      <c r="E276" s="132"/>
      <c r="F276" s="132"/>
      <c r="G276" s="132"/>
      <c r="H276" s="132"/>
      <c r="I276" s="132"/>
      <c r="J276" s="132"/>
      <c r="K276" s="132"/>
      <c r="L276" s="327">
        <v>8.56</v>
      </c>
      <c r="M276" s="327">
        <v>14.8</v>
      </c>
      <c r="N276" s="327">
        <v>20.56</v>
      </c>
      <c r="O276" s="327">
        <v>28.22</v>
      </c>
      <c r="P276" s="327">
        <v>30.79</v>
      </c>
      <c r="Q276" s="327">
        <v>35.880000000000003</v>
      </c>
      <c r="R276" s="327">
        <v>41.83</v>
      </c>
      <c r="S276" s="327">
        <v>47.02</v>
      </c>
      <c r="T276" s="327">
        <v>82.83</v>
      </c>
      <c r="U276" s="327">
        <v>103.76</v>
      </c>
      <c r="V276" s="327">
        <v>83.13</v>
      </c>
      <c r="W276" s="327">
        <v>124.52</v>
      </c>
      <c r="X276" s="327">
        <f>(AD276)</f>
        <v>181.89</v>
      </c>
      <c r="Y276" s="327"/>
      <c r="Z276" s="327"/>
      <c r="AA276" s="327">
        <v>39.61</v>
      </c>
      <c r="AB276" s="327">
        <v>86.94</v>
      </c>
      <c r="AC276" s="327">
        <v>137.07</v>
      </c>
      <c r="AD276" s="327">
        <v>181.89</v>
      </c>
      <c r="AE276" s="327">
        <v>60.058497529586646</v>
      </c>
      <c r="AF276" s="327">
        <v>111.34029047341144</v>
      </c>
      <c r="AJ276" s="327">
        <f t="shared" si="110"/>
        <v>39.61</v>
      </c>
      <c r="AK276" s="327">
        <f t="shared" si="111"/>
        <v>47.33</v>
      </c>
      <c r="AL276" s="327">
        <f t="shared" si="111"/>
        <v>50.129999999999995</v>
      </c>
      <c r="AM276" s="327">
        <f t="shared" si="111"/>
        <v>44.819999999999993</v>
      </c>
      <c r="AN276" s="327">
        <f t="shared" si="112"/>
        <v>60.058497529586646</v>
      </c>
    </row>
    <row r="277" spans="2:43" ht="15" customHeight="1" x14ac:dyDescent="0.25">
      <c r="B277" s="133" t="s">
        <v>86</v>
      </c>
      <c r="C277" s="133"/>
      <c r="D277" s="133"/>
      <c r="E277" s="133"/>
      <c r="F277" s="133"/>
      <c r="G277" s="133"/>
      <c r="H277" s="133"/>
      <c r="I277" s="133"/>
      <c r="J277" s="133"/>
      <c r="K277" s="133"/>
      <c r="L277" s="327">
        <v>4.5</v>
      </c>
      <c r="M277" s="327">
        <v>11.36</v>
      </c>
      <c r="N277" s="327">
        <v>15.5</v>
      </c>
      <c r="O277" s="327">
        <v>22.45</v>
      </c>
      <c r="P277" s="327">
        <v>19.100000000000001</v>
      </c>
      <c r="Q277" s="327">
        <v>20.52</v>
      </c>
      <c r="R277" s="327">
        <v>28.26</v>
      </c>
      <c r="S277" s="327">
        <v>33.11</v>
      </c>
      <c r="T277" s="327">
        <v>55.72</v>
      </c>
      <c r="U277" s="327">
        <v>67.72</v>
      </c>
      <c r="V277" s="327">
        <v>55.12</v>
      </c>
      <c r="W277" s="327">
        <v>82.1</v>
      </c>
      <c r="X277" s="327">
        <f>(AD277)</f>
        <v>124.09</v>
      </c>
      <c r="Y277" s="327"/>
      <c r="Z277" s="327"/>
      <c r="AA277" s="327">
        <v>29.67</v>
      </c>
      <c r="AB277" s="327">
        <v>59.73</v>
      </c>
      <c r="AC277" s="327">
        <v>92.44</v>
      </c>
      <c r="AD277" s="327">
        <v>124.09</v>
      </c>
      <c r="AE277" s="327">
        <v>45.200982545611538</v>
      </c>
      <c r="AF277" s="327">
        <v>84.552649939435668</v>
      </c>
      <c r="AJ277" s="327">
        <f t="shared" si="110"/>
        <v>29.67</v>
      </c>
      <c r="AK277" s="327">
        <f t="shared" si="111"/>
        <v>30.059999999999995</v>
      </c>
      <c r="AL277" s="327">
        <f t="shared" si="111"/>
        <v>32.71</v>
      </c>
      <c r="AM277" s="327">
        <f t="shared" si="111"/>
        <v>31.650000000000006</v>
      </c>
      <c r="AN277" s="327">
        <f t="shared" si="112"/>
        <v>45.200982545611538</v>
      </c>
    </row>
    <row r="278" spans="2:43" ht="15" customHeight="1" x14ac:dyDescent="0.25">
      <c r="B278" s="133" t="s">
        <v>87</v>
      </c>
      <c r="C278" s="133"/>
      <c r="D278" s="133"/>
      <c r="E278" s="133"/>
      <c r="F278" s="133"/>
      <c r="G278" s="133"/>
      <c r="H278" s="133"/>
      <c r="I278" s="133"/>
      <c r="J278" s="133"/>
      <c r="K278" s="133"/>
      <c r="L278" s="327">
        <v>2.15</v>
      </c>
      <c r="M278" s="327">
        <v>3.16</v>
      </c>
      <c r="N278" s="327">
        <v>3.05</v>
      </c>
      <c r="O278" s="327">
        <v>3.27</v>
      </c>
      <c r="P278" s="327">
        <v>4.16</v>
      </c>
      <c r="Q278" s="327">
        <v>5.8</v>
      </c>
      <c r="R278" s="327">
        <v>8.02</v>
      </c>
      <c r="S278" s="327">
        <v>7.71</v>
      </c>
      <c r="T278" s="327">
        <v>7.43</v>
      </c>
      <c r="U278" s="327">
        <v>11.84</v>
      </c>
      <c r="V278" s="327">
        <v>8.82</v>
      </c>
      <c r="W278" s="327">
        <v>15.29</v>
      </c>
      <c r="X278" s="327">
        <f>(AD278)</f>
        <v>23.38</v>
      </c>
      <c r="Y278" s="327"/>
      <c r="Z278" s="327"/>
      <c r="AA278" s="327">
        <v>6.86</v>
      </c>
      <c r="AB278" s="327">
        <v>13.03</v>
      </c>
      <c r="AC278" s="327">
        <v>19.440000000000001</v>
      </c>
      <c r="AD278" s="327">
        <v>23.38</v>
      </c>
      <c r="AE278" s="327">
        <v>8.9761506160426983</v>
      </c>
      <c r="AF278" s="327">
        <v>16.440816317206735</v>
      </c>
      <c r="AJ278" s="327">
        <f t="shared" si="110"/>
        <v>6.86</v>
      </c>
      <c r="AK278" s="327">
        <f t="shared" si="111"/>
        <v>6.169999999999999</v>
      </c>
      <c r="AL278" s="327">
        <f t="shared" si="111"/>
        <v>6.4100000000000019</v>
      </c>
      <c r="AM278" s="327">
        <f t="shared" si="111"/>
        <v>3.9399999999999977</v>
      </c>
      <c r="AN278" s="327">
        <f t="shared" si="112"/>
        <v>8.9761506160426983</v>
      </c>
    </row>
    <row r="279" spans="2:43" ht="15" customHeight="1" x14ac:dyDescent="0.25">
      <c r="B279" s="133" t="s">
        <v>88</v>
      </c>
      <c r="C279" s="133"/>
      <c r="D279" s="133"/>
      <c r="E279" s="133"/>
      <c r="F279" s="133"/>
      <c r="G279" s="133"/>
      <c r="H279" s="133"/>
      <c r="I279" s="133"/>
      <c r="J279" s="133"/>
      <c r="K279" s="133"/>
      <c r="L279" s="327">
        <v>1.91</v>
      </c>
      <c r="M279" s="327">
        <v>0.28000000000000003</v>
      </c>
      <c r="N279" s="327">
        <v>2.02</v>
      </c>
      <c r="O279" s="327">
        <v>2.4900000000000002</v>
      </c>
      <c r="P279" s="327">
        <v>7.53</v>
      </c>
      <c r="Q279" s="327">
        <v>9.56</v>
      </c>
      <c r="R279" s="327">
        <v>5.55</v>
      </c>
      <c r="S279" s="327">
        <v>6.2</v>
      </c>
      <c r="T279" s="327">
        <v>19.68</v>
      </c>
      <c r="U279" s="327">
        <v>24.2</v>
      </c>
      <c r="V279" s="327">
        <v>19.18</v>
      </c>
      <c r="W279" s="327">
        <v>27.13</v>
      </c>
      <c r="X279" s="327">
        <f>(AD279)</f>
        <v>34.43</v>
      </c>
      <c r="Y279" s="327"/>
      <c r="Z279" s="327"/>
      <c r="AA279" s="327">
        <v>3.08</v>
      </c>
      <c r="AB279" s="327">
        <v>14.19</v>
      </c>
      <c r="AC279" s="327">
        <v>25.19</v>
      </c>
      <c r="AD279" s="327">
        <v>34.43</v>
      </c>
      <c r="AE279" s="327">
        <v>5.881364367932405</v>
      </c>
      <c r="AF279" s="327">
        <v>10.346824216769033</v>
      </c>
      <c r="AJ279" s="327">
        <f t="shared" si="110"/>
        <v>3.08</v>
      </c>
      <c r="AK279" s="327">
        <f t="shared" si="111"/>
        <v>11.11</v>
      </c>
      <c r="AL279" s="327">
        <f t="shared" si="111"/>
        <v>11.000000000000002</v>
      </c>
      <c r="AM279" s="327">
        <f t="shared" si="111"/>
        <v>9.2399999999999984</v>
      </c>
      <c r="AN279" s="327">
        <f t="shared" si="112"/>
        <v>5.881364367932405</v>
      </c>
    </row>
    <row r="280" spans="2:43" ht="15" customHeight="1" x14ac:dyDescent="0.25">
      <c r="B280" s="132" t="s">
        <v>89</v>
      </c>
      <c r="C280" s="132"/>
      <c r="D280" s="132"/>
      <c r="E280" s="132"/>
      <c r="F280" s="132"/>
      <c r="G280" s="132"/>
      <c r="H280" s="132"/>
      <c r="I280" s="132"/>
      <c r="J280" s="132"/>
      <c r="K280" s="132"/>
      <c r="L280" s="327">
        <v>0</v>
      </c>
      <c r="M280" s="327">
        <v>0</v>
      </c>
      <c r="N280" s="327">
        <v>0</v>
      </c>
      <c r="O280" s="327">
        <v>0</v>
      </c>
      <c r="P280" s="327">
        <v>0</v>
      </c>
      <c r="Q280" s="327">
        <v>0</v>
      </c>
      <c r="R280" s="327">
        <v>0</v>
      </c>
      <c r="S280" s="327">
        <v>0</v>
      </c>
      <c r="T280" s="327">
        <v>0</v>
      </c>
      <c r="U280" s="327">
        <v>0</v>
      </c>
      <c r="V280" s="327">
        <v>0</v>
      </c>
      <c r="W280" s="327">
        <v>0</v>
      </c>
      <c r="X280" s="327">
        <f>AD280</f>
        <v>0</v>
      </c>
      <c r="Y280" s="327"/>
      <c r="AA280" s="327">
        <v>0</v>
      </c>
      <c r="AB280" s="327">
        <v>0</v>
      </c>
      <c r="AC280" s="327">
        <v>0</v>
      </c>
      <c r="AD280" s="327">
        <v>0</v>
      </c>
      <c r="AE280" s="327">
        <v>1.2917389050126075E-6</v>
      </c>
      <c r="AF280" s="327">
        <v>1.156298628076911E-6</v>
      </c>
      <c r="AJ280" s="327">
        <f t="shared" si="110"/>
        <v>0</v>
      </c>
      <c r="AK280" s="327">
        <f t="shared" si="111"/>
        <v>0</v>
      </c>
      <c r="AL280" s="327">
        <f t="shared" si="111"/>
        <v>0</v>
      </c>
      <c r="AM280" s="327">
        <f t="shared" si="111"/>
        <v>0</v>
      </c>
      <c r="AN280" s="327">
        <f t="shared" si="112"/>
        <v>1.2917389050126075E-6</v>
      </c>
    </row>
    <row r="281" spans="2:43" ht="15" customHeight="1" x14ac:dyDescent="0.25">
      <c r="B281" s="40" t="s">
        <v>90</v>
      </c>
      <c r="C281" s="40"/>
      <c r="D281" s="40"/>
      <c r="E281" s="40"/>
      <c r="F281" s="40"/>
      <c r="G281" s="40"/>
      <c r="H281" s="40"/>
      <c r="I281" s="40"/>
      <c r="J281" s="40"/>
      <c r="K281" s="40"/>
      <c r="L281" s="318">
        <v>-1.03</v>
      </c>
      <c r="M281" s="318">
        <v>30.48</v>
      </c>
      <c r="N281" s="318">
        <v>41.53</v>
      </c>
      <c r="O281" s="318">
        <v>41.44</v>
      </c>
      <c r="P281" s="318">
        <v>47.72</v>
      </c>
      <c r="Q281" s="318">
        <v>45.49</v>
      </c>
      <c r="R281" s="318">
        <v>96.71</v>
      </c>
      <c r="S281" s="318">
        <v>202.96</v>
      </c>
      <c r="T281" s="318">
        <v>140.16</v>
      </c>
      <c r="U281" s="318">
        <v>605.69000000000005</v>
      </c>
      <c r="V281" s="318">
        <v>151.43</v>
      </c>
      <c r="W281" s="318">
        <v>310.76</v>
      </c>
      <c r="X281" s="318">
        <f>AD281</f>
        <v>965.16</v>
      </c>
      <c r="Y281" s="318"/>
      <c r="AA281" s="318">
        <v>63.11</v>
      </c>
      <c r="AB281" s="318">
        <v>122.46</v>
      </c>
      <c r="AC281" s="318">
        <v>262.14999999999998</v>
      </c>
      <c r="AD281" s="318">
        <v>965.16</v>
      </c>
      <c r="AE281" s="318">
        <v>97.625496612590666</v>
      </c>
      <c r="AF281" s="318">
        <v>183.02133890878773</v>
      </c>
      <c r="AJ281" s="318">
        <f t="shared" si="110"/>
        <v>63.11</v>
      </c>
      <c r="AK281" s="318">
        <f t="shared" si="111"/>
        <v>59.349999999999994</v>
      </c>
      <c r="AL281" s="318">
        <f t="shared" si="111"/>
        <v>139.69</v>
      </c>
      <c r="AM281" s="318">
        <f t="shared" si="111"/>
        <v>703.01</v>
      </c>
      <c r="AN281" s="318">
        <f t="shared" si="112"/>
        <v>97.625496612590666</v>
      </c>
    </row>
    <row r="282" spans="2:43" ht="15" customHeight="1" x14ac:dyDescent="0.25">
      <c r="B282" s="134" t="s">
        <v>91</v>
      </c>
      <c r="C282" s="134"/>
      <c r="D282" s="134"/>
      <c r="E282" s="134"/>
      <c r="F282" s="134"/>
      <c r="G282" s="134"/>
      <c r="H282" s="134"/>
      <c r="I282" s="134"/>
      <c r="J282" s="134"/>
      <c r="K282" s="134"/>
      <c r="L282" s="347" t="s">
        <v>23</v>
      </c>
      <c r="M282" s="347">
        <v>0.67</v>
      </c>
      <c r="N282" s="347">
        <v>0.67</v>
      </c>
      <c r="O282" s="347">
        <v>0.59</v>
      </c>
      <c r="P282" s="347">
        <v>0.61</v>
      </c>
      <c r="Q282" s="347">
        <v>0.57999999999999996</v>
      </c>
      <c r="R282" s="347">
        <v>0.73</v>
      </c>
      <c r="S282" s="347">
        <v>0.9</v>
      </c>
      <c r="T282" s="347">
        <v>0.65</v>
      </c>
      <c r="U282" s="347">
        <v>1.85</v>
      </c>
      <c r="V282" s="347">
        <v>0.7</v>
      </c>
      <c r="W282" s="347">
        <v>0.77</v>
      </c>
      <c r="X282" s="347">
        <f>AD282</f>
        <v>2</v>
      </c>
      <c r="Y282" s="347"/>
      <c r="AA282" s="347">
        <v>0.62</v>
      </c>
      <c r="AB282" s="347">
        <v>0.59</v>
      </c>
      <c r="AC282" s="347">
        <v>0.74</v>
      </c>
      <c r="AD282" s="347">
        <v>2</v>
      </c>
      <c r="AE282" s="347">
        <v>0.61912115673429569</v>
      </c>
      <c r="AF282" s="347">
        <v>0.63301536406303727</v>
      </c>
      <c r="AJ282" s="347"/>
      <c r="AK282" s="347"/>
      <c r="AL282" s="347"/>
      <c r="AM282" s="347"/>
      <c r="AN282" s="347"/>
    </row>
    <row r="283" spans="2:43" ht="15" customHeight="1" x14ac:dyDescent="0.25">
      <c r="B283" s="131" t="s">
        <v>92</v>
      </c>
      <c r="C283" s="131"/>
      <c r="D283" s="131"/>
      <c r="E283" s="131"/>
      <c r="F283" s="131"/>
      <c r="G283" s="131"/>
      <c r="H283" s="131"/>
      <c r="I283" s="131"/>
      <c r="J283" s="131"/>
      <c r="K283" s="131"/>
      <c r="L283" s="327">
        <v>0</v>
      </c>
      <c r="M283" s="327">
        <v>0</v>
      </c>
      <c r="N283" s="327">
        <v>0</v>
      </c>
      <c r="O283" s="327">
        <v>7.0000000000000007E-2</v>
      </c>
      <c r="P283" s="327">
        <v>0</v>
      </c>
      <c r="Q283" s="327">
        <v>0</v>
      </c>
      <c r="R283" s="327">
        <v>0</v>
      </c>
      <c r="S283" s="327">
        <v>0.03</v>
      </c>
      <c r="T283" s="327">
        <v>0</v>
      </c>
      <c r="U283" s="327">
        <v>0.03</v>
      </c>
      <c r="V283" s="327">
        <v>7.0000000000000007E-2</v>
      </c>
      <c r="W283" s="327">
        <v>-0.1</v>
      </c>
      <c r="X283" s="327">
        <f>(AD283)</f>
        <v>0</v>
      </c>
      <c r="Y283" s="327"/>
      <c r="Z283" s="327"/>
      <c r="AA283" s="327">
        <v>0</v>
      </c>
      <c r="AB283" s="327">
        <v>0</v>
      </c>
      <c r="AC283" s="327">
        <v>0</v>
      </c>
      <c r="AD283" s="327">
        <v>0</v>
      </c>
      <c r="AE283" s="327">
        <v>0</v>
      </c>
      <c r="AF283" s="327">
        <v>0</v>
      </c>
      <c r="AJ283" s="327">
        <f>AA283</f>
        <v>0</v>
      </c>
      <c r="AK283" s="327">
        <f t="shared" ref="AK283:AM286" si="113">AB283-AA283</f>
        <v>0</v>
      </c>
      <c r="AL283" s="327">
        <f t="shared" si="113"/>
        <v>0</v>
      </c>
      <c r="AM283" s="327">
        <f t="shared" si="113"/>
        <v>0</v>
      </c>
      <c r="AN283" s="327">
        <f t="shared" si="112"/>
        <v>0</v>
      </c>
    </row>
    <row r="284" spans="2:43" ht="15" customHeight="1" x14ac:dyDescent="0.25">
      <c r="B284" s="131" t="s">
        <v>93</v>
      </c>
      <c r="C284" s="131"/>
      <c r="D284" s="131"/>
      <c r="E284" s="131"/>
      <c r="F284" s="131"/>
      <c r="G284" s="131"/>
      <c r="H284" s="131"/>
      <c r="I284" s="131"/>
      <c r="J284" s="131"/>
      <c r="K284" s="131"/>
      <c r="L284" s="327">
        <v>3.13</v>
      </c>
      <c r="M284" s="327">
        <v>10.62</v>
      </c>
      <c r="N284" s="327">
        <v>15.86</v>
      </c>
      <c r="O284" s="327">
        <v>18.399999999999999</v>
      </c>
      <c r="P284" s="327">
        <v>18.53</v>
      </c>
      <c r="Q284" s="327">
        <v>18.86</v>
      </c>
      <c r="R284" s="327">
        <v>31</v>
      </c>
      <c r="S284" s="327">
        <v>37.15</v>
      </c>
      <c r="T284" s="327">
        <v>58.31</v>
      </c>
      <c r="U284" s="327">
        <v>69.3</v>
      </c>
      <c r="V284" s="327">
        <v>52.02</v>
      </c>
      <c r="W284" s="327">
        <v>70.41</v>
      </c>
      <c r="X284" s="327">
        <f>(AD284)</f>
        <v>102.18</v>
      </c>
      <c r="Y284" s="327"/>
      <c r="Z284" s="327"/>
      <c r="AA284" s="327">
        <v>28.4</v>
      </c>
      <c r="AB284" s="327">
        <v>57.22</v>
      </c>
      <c r="AC284" s="327">
        <v>79.760000000000005</v>
      </c>
      <c r="AD284" s="327">
        <v>102.18</v>
      </c>
      <c r="AE284" s="327">
        <v>43.811945713276607</v>
      </c>
      <c r="AF284" s="327">
        <v>87.648589142884504</v>
      </c>
      <c r="AJ284" s="327">
        <f>AA284</f>
        <v>28.4</v>
      </c>
      <c r="AK284" s="327">
        <f t="shared" si="113"/>
        <v>28.82</v>
      </c>
      <c r="AL284" s="327">
        <f t="shared" si="113"/>
        <v>22.540000000000006</v>
      </c>
      <c r="AM284" s="327">
        <f t="shared" si="113"/>
        <v>22.42</v>
      </c>
      <c r="AN284" s="327">
        <f t="shared" si="112"/>
        <v>43.811945713276607</v>
      </c>
    </row>
    <row r="285" spans="2:43" ht="15" customHeight="1" x14ac:dyDescent="0.25">
      <c r="B285" s="131" t="s">
        <v>94</v>
      </c>
      <c r="C285" s="131"/>
      <c r="D285" s="131"/>
      <c r="E285" s="131"/>
      <c r="F285" s="131"/>
      <c r="G285" s="131"/>
      <c r="H285" s="131"/>
      <c r="I285" s="131"/>
      <c r="J285" s="131"/>
      <c r="K285" s="131"/>
      <c r="L285" s="327">
        <v>0</v>
      </c>
      <c r="M285" s="327">
        <v>0</v>
      </c>
      <c r="N285" s="327">
        <v>0</v>
      </c>
      <c r="O285" s="327">
        <v>0</v>
      </c>
      <c r="P285" s="327">
        <v>0.09</v>
      </c>
      <c r="Q285" s="327">
        <v>0.1</v>
      </c>
      <c r="R285" s="327">
        <v>0.18</v>
      </c>
      <c r="S285" s="327">
        <v>0.21</v>
      </c>
      <c r="T285" s="327">
        <v>0.26</v>
      </c>
      <c r="U285" s="327">
        <v>0.39</v>
      </c>
      <c r="V285" s="327">
        <v>0</v>
      </c>
      <c r="W285" s="327">
        <v>0</v>
      </c>
      <c r="X285" s="327">
        <f>(AD285)</f>
        <v>0</v>
      </c>
      <c r="Y285" s="327"/>
      <c r="Z285" s="327"/>
      <c r="AA285" s="327">
        <v>0</v>
      </c>
      <c r="AB285" s="327">
        <v>0</v>
      </c>
      <c r="AC285" s="327">
        <v>0</v>
      </c>
      <c r="AD285" s="327">
        <v>0</v>
      </c>
      <c r="AE285" s="327">
        <v>0</v>
      </c>
      <c r="AF285" s="327">
        <v>0</v>
      </c>
      <c r="AJ285" s="327">
        <f>AA285</f>
        <v>0</v>
      </c>
      <c r="AK285" s="327">
        <f t="shared" si="113"/>
        <v>0</v>
      </c>
      <c r="AL285" s="327">
        <f t="shared" si="113"/>
        <v>0</v>
      </c>
      <c r="AM285" s="327">
        <f t="shared" si="113"/>
        <v>0</v>
      </c>
      <c r="AN285" s="327">
        <f t="shared" si="112"/>
        <v>0</v>
      </c>
    </row>
    <row r="286" spans="2:43" ht="15" customHeight="1" x14ac:dyDescent="0.25">
      <c r="B286" s="6" t="s">
        <v>95</v>
      </c>
      <c r="C286" s="6"/>
      <c r="D286" s="6"/>
      <c r="E286" s="6"/>
      <c r="F286" s="6"/>
      <c r="G286" s="6"/>
      <c r="H286" s="6"/>
      <c r="I286" s="6"/>
      <c r="J286" s="6"/>
      <c r="K286" s="6"/>
      <c r="L286" s="318">
        <v>-4.16</v>
      </c>
      <c r="M286" s="318">
        <v>19.86</v>
      </c>
      <c r="N286" s="318">
        <v>25.67</v>
      </c>
      <c r="O286" s="318">
        <v>22.97</v>
      </c>
      <c r="P286" s="318">
        <v>29.28</v>
      </c>
      <c r="Q286" s="318">
        <v>26.73</v>
      </c>
      <c r="R286" s="318">
        <v>65.89</v>
      </c>
      <c r="S286" s="318">
        <v>166</v>
      </c>
      <c r="T286" s="318">
        <v>82.11</v>
      </c>
      <c r="U286" s="318">
        <v>536.74</v>
      </c>
      <c r="V286" s="318">
        <v>99.34</v>
      </c>
      <c r="W286" s="318">
        <v>240.45</v>
      </c>
      <c r="X286" s="318">
        <f>AD286</f>
        <v>862.98</v>
      </c>
      <c r="Y286" s="318"/>
      <c r="AA286" s="318">
        <v>34.700000000000003</v>
      </c>
      <c r="AB286" s="318">
        <v>65.23</v>
      </c>
      <c r="AC286" s="318">
        <v>182.39</v>
      </c>
      <c r="AD286" s="318">
        <v>862.98</v>
      </c>
      <c r="AE286" s="318">
        <v>53.813550899314023</v>
      </c>
      <c r="AF286" s="318">
        <v>95.372749765903251</v>
      </c>
      <c r="AJ286" s="318">
        <f>AA286</f>
        <v>34.700000000000003</v>
      </c>
      <c r="AK286" s="318">
        <f t="shared" si="113"/>
        <v>30.53</v>
      </c>
      <c r="AL286" s="318">
        <f t="shared" si="113"/>
        <v>117.15999999999998</v>
      </c>
      <c r="AM286" s="318">
        <f t="shared" si="113"/>
        <v>680.59</v>
      </c>
      <c r="AN286" s="318">
        <f t="shared" si="112"/>
        <v>53.813550899314023</v>
      </c>
    </row>
    <row r="287" spans="2:43" ht="15" customHeight="1" x14ac:dyDescent="0.25">
      <c r="B287" s="131"/>
      <c r="C287" s="131"/>
      <c r="D287" s="131"/>
      <c r="E287" s="131"/>
      <c r="F287" s="131"/>
      <c r="G287" s="131"/>
      <c r="H287" s="131"/>
      <c r="I287" s="131"/>
      <c r="J287" s="131"/>
      <c r="K287" s="131"/>
    </row>
    <row r="288" spans="2:43" ht="15" customHeight="1" x14ac:dyDescent="0.25">
      <c r="B288" s="170" t="s">
        <v>58</v>
      </c>
      <c r="C288" s="170"/>
      <c r="D288" s="170"/>
      <c r="E288" s="170"/>
      <c r="F288" s="170"/>
      <c r="G288" s="170"/>
      <c r="H288" s="170"/>
      <c r="I288" s="170"/>
      <c r="J288" s="170"/>
      <c r="K288" s="170"/>
      <c r="L288" s="240">
        <v>2010</v>
      </c>
      <c r="M288" s="240">
        <v>2011</v>
      </c>
      <c r="N288" s="240">
        <v>2012</v>
      </c>
      <c r="O288" s="240">
        <v>2013</v>
      </c>
      <c r="P288" s="240">
        <v>2014</v>
      </c>
      <c r="Q288" s="240">
        <v>2015</v>
      </c>
      <c r="R288" s="240">
        <v>2016</v>
      </c>
      <c r="S288" s="240">
        <v>2017</v>
      </c>
      <c r="T288" s="240">
        <v>2018</v>
      </c>
      <c r="U288" s="240">
        <v>2019</v>
      </c>
      <c r="V288" s="240">
        <v>2020</v>
      </c>
      <c r="W288" s="240">
        <v>2021</v>
      </c>
      <c r="X288" s="241">
        <v>2022</v>
      </c>
      <c r="Y288" s="242">
        <v>2023</v>
      </c>
      <c r="AA288" s="243" t="s">
        <v>283</v>
      </c>
      <c r="AB288" s="243" t="s">
        <v>284</v>
      </c>
      <c r="AC288" s="243" t="s">
        <v>285</v>
      </c>
      <c r="AD288" s="243">
        <v>2022</v>
      </c>
      <c r="AE288" s="244" t="s">
        <v>313</v>
      </c>
      <c r="AF288" s="244" t="s">
        <v>314</v>
      </c>
      <c r="AG288" s="245" t="s">
        <v>315</v>
      </c>
      <c r="AH288" s="246">
        <v>2023</v>
      </c>
      <c r="AJ288" s="243" t="s">
        <v>283</v>
      </c>
      <c r="AK288" s="243" t="s">
        <v>286</v>
      </c>
      <c r="AL288" s="243" t="s">
        <v>287</v>
      </c>
      <c r="AM288" s="243" t="s">
        <v>288</v>
      </c>
      <c r="AN288" s="244" t="s">
        <v>313</v>
      </c>
      <c r="AO288" s="244" t="s">
        <v>318</v>
      </c>
      <c r="AP288" s="244" t="s">
        <v>316</v>
      </c>
      <c r="AQ288" s="244" t="s">
        <v>317</v>
      </c>
    </row>
    <row r="289" spans="2:43" ht="15" customHeight="1" x14ac:dyDescent="0.25">
      <c r="B289" s="40" t="s">
        <v>22</v>
      </c>
      <c r="C289" s="40"/>
      <c r="D289" s="40"/>
      <c r="E289" s="40"/>
      <c r="F289" s="40"/>
      <c r="G289" s="40"/>
      <c r="H289" s="40"/>
      <c r="I289" s="40"/>
      <c r="J289" s="40"/>
      <c r="K289" s="40"/>
      <c r="L289" s="318">
        <v>3.23</v>
      </c>
      <c r="M289" s="318">
        <v>19.46</v>
      </c>
      <c r="N289" s="318">
        <v>24.75</v>
      </c>
      <c r="O289" s="318">
        <v>24.29</v>
      </c>
      <c r="P289" s="318">
        <v>25.14</v>
      </c>
      <c r="Q289" s="318">
        <v>21.38</v>
      </c>
      <c r="R289" s="318">
        <v>34.380000000000003</v>
      </c>
      <c r="S289" s="318">
        <v>62.81</v>
      </c>
      <c r="T289" s="318">
        <v>49.97</v>
      </c>
      <c r="U289" s="318">
        <v>74.180000000000007</v>
      </c>
      <c r="V289" s="318">
        <v>36.5</v>
      </c>
      <c r="W289" s="318">
        <v>67.58</v>
      </c>
      <c r="X289" s="318">
        <f>AD289</f>
        <v>88.81</v>
      </c>
      <c r="Y289" s="318"/>
      <c r="AA289" s="318">
        <v>17.420000000000002</v>
      </c>
      <c r="AB289" s="318">
        <v>37.6</v>
      </c>
      <c r="AC289" s="318">
        <v>64.52</v>
      </c>
      <c r="AD289" s="318">
        <v>88.81</v>
      </c>
      <c r="AE289" s="318">
        <v>28.283875846799976</v>
      </c>
      <c r="AF289" s="318">
        <v>52.734401800200018</v>
      </c>
      <c r="AJ289" s="318">
        <f t="shared" ref="AJ289:AJ296" si="114">AA289</f>
        <v>17.420000000000002</v>
      </c>
      <c r="AK289" s="318">
        <f t="shared" ref="AK289:AM296" si="115">AB289-AA289</f>
        <v>20.18</v>
      </c>
      <c r="AL289" s="318">
        <f t="shared" si="115"/>
        <v>26.919999999999995</v>
      </c>
      <c r="AM289" s="318">
        <f t="shared" si="115"/>
        <v>24.290000000000006</v>
      </c>
      <c r="AN289" s="318">
        <f>AE289</f>
        <v>28.283875846799976</v>
      </c>
    </row>
    <row r="290" spans="2:43" ht="15" customHeight="1" x14ac:dyDescent="0.25">
      <c r="B290" s="132" t="s">
        <v>84</v>
      </c>
      <c r="C290" s="132"/>
      <c r="D290" s="132"/>
      <c r="E290" s="132"/>
      <c r="F290" s="132"/>
      <c r="G290" s="132"/>
      <c r="H290" s="132"/>
      <c r="I290" s="132"/>
      <c r="J290" s="132"/>
      <c r="K290" s="132"/>
      <c r="L290" s="327">
        <v>0</v>
      </c>
      <c r="M290" s="327">
        <v>0</v>
      </c>
      <c r="N290" s="327">
        <v>0</v>
      </c>
      <c r="O290" s="327">
        <v>0</v>
      </c>
      <c r="P290" s="327">
        <v>0.01</v>
      </c>
      <c r="Q290" s="327">
        <v>0.62</v>
      </c>
      <c r="R290" s="327">
        <v>1.53</v>
      </c>
      <c r="S290" s="327">
        <v>6.54</v>
      </c>
      <c r="T290" s="327">
        <v>1.8</v>
      </c>
      <c r="U290" s="327">
        <v>88.26</v>
      </c>
      <c r="V290" s="327">
        <v>3.33</v>
      </c>
      <c r="W290" s="327">
        <v>0.67</v>
      </c>
      <c r="X290" s="327">
        <f>AD290</f>
        <v>122.05</v>
      </c>
      <c r="Y290" s="327"/>
      <c r="AA290" s="327">
        <v>0.08</v>
      </c>
      <c r="AB290" s="327">
        <v>0.09</v>
      </c>
      <c r="AC290" s="327">
        <v>8.56</v>
      </c>
      <c r="AD290" s="327">
        <v>122.05</v>
      </c>
      <c r="AE290" s="327">
        <v>-1.624E-7</v>
      </c>
      <c r="AF290" s="327">
        <v>0.95489839619999994</v>
      </c>
      <c r="AJ290" s="327">
        <f t="shared" si="114"/>
        <v>0.08</v>
      </c>
      <c r="AK290" s="327">
        <f t="shared" si="115"/>
        <v>9.999999999999995E-3</v>
      </c>
      <c r="AL290" s="327">
        <f t="shared" si="115"/>
        <v>8.4700000000000006</v>
      </c>
      <c r="AM290" s="327">
        <f t="shared" si="115"/>
        <v>113.49</v>
      </c>
      <c r="AN290" s="327">
        <f t="shared" ref="AN290:AN301" si="116">AE290</f>
        <v>-1.624E-7</v>
      </c>
    </row>
    <row r="291" spans="2:43" ht="15" customHeight="1" x14ac:dyDescent="0.25">
      <c r="B291" s="132" t="s">
        <v>85</v>
      </c>
      <c r="C291" s="132"/>
      <c r="D291" s="132"/>
      <c r="E291" s="132"/>
      <c r="F291" s="132"/>
      <c r="G291" s="132"/>
      <c r="H291" s="132"/>
      <c r="I291" s="132"/>
      <c r="J291" s="132"/>
      <c r="K291" s="132"/>
      <c r="L291" s="327">
        <v>3.67</v>
      </c>
      <c r="M291" s="327">
        <v>6.36</v>
      </c>
      <c r="N291" s="327">
        <v>8.1999999999999993</v>
      </c>
      <c r="O291" s="327">
        <v>9.84</v>
      </c>
      <c r="P291" s="327">
        <v>9.86</v>
      </c>
      <c r="Q291" s="327">
        <v>9.6999999999999993</v>
      </c>
      <c r="R291" s="327">
        <v>10.84</v>
      </c>
      <c r="S291" s="327">
        <v>13.04</v>
      </c>
      <c r="T291" s="327">
        <v>19.23</v>
      </c>
      <c r="U291" s="327">
        <v>23.51</v>
      </c>
      <c r="V291" s="327">
        <v>13.84</v>
      </c>
      <c r="W291" s="327">
        <v>19.52</v>
      </c>
      <c r="X291" s="327">
        <f>(AD291)</f>
        <v>33.44</v>
      </c>
      <c r="Y291" s="327"/>
      <c r="Z291" s="327"/>
      <c r="AA291" s="327">
        <v>6.75</v>
      </c>
      <c r="AB291" s="327">
        <v>15.65</v>
      </c>
      <c r="AC291" s="327">
        <v>25.09</v>
      </c>
      <c r="AD291" s="327">
        <v>33.44</v>
      </c>
      <c r="AE291" s="327">
        <v>10.780801663399982</v>
      </c>
      <c r="AF291" s="327">
        <v>20.307613853100001</v>
      </c>
      <c r="AJ291" s="327">
        <f t="shared" si="114"/>
        <v>6.75</v>
      </c>
      <c r="AK291" s="327">
        <f t="shared" si="115"/>
        <v>8.9</v>
      </c>
      <c r="AL291" s="327">
        <f t="shared" si="115"/>
        <v>9.44</v>
      </c>
      <c r="AM291" s="327">
        <f t="shared" si="115"/>
        <v>8.3499999999999979</v>
      </c>
      <c r="AN291" s="327">
        <f t="shared" si="116"/>
        <v>10.780801663399982</v>
      </c>
    </row>
    <row r="292" spans="2:43" ht="15" customHeight="1" x14ac:dyDescent="0.25">
      <c r="B292" s="133" t="s">
        <v>86</v>
      </c>
      <c r="C292" s="133"/>
      <c r="D292" s="133"/>
      <c r="E292" s="133"/>
      <c r="F292" s="133"/>
      <c r="G292" s="133"/>
      <c r="H292" s="133"/>
      <c r="I292" s="133"/>
      <c r="J292" s="133"/>
      <c r="K292" s="133"/>
      <c r="L292" s="327">
        <v>1.93</v>
      </c>
      <c r="M292" s="327">
        <v>4.88</v>
      </c>
      <c r="N292" s="327">
        <v>6.18</v>
      </c>
      <c r="O292" s="327">
        <v>7.83</v>
      </c>
      <c r="P292" s="327">
        <v>6.12</v>
      </c>
      <c r="Q292" s="327">
        <v>5.55</v>
      </c>
      <c r="R292" s="327">
        <v>7.33</v>
      </c>
      <c r="S292" s="327">
        <v>9.19</v>
      </c>
      <c r="T292" s="327">
        <v>12.94</v>
      </c>
      <c r="U292" s="327">
        <v>15.34</v>
      </c>
      <c r="V292" s="327">
        <v>9.08</v>
      </c>
      <c r="W292" s="327">
        <v>12.87</v>
      </c>
      <c r="X292" s="327">
        <f>(AD292)</f>
        <v>22.81</v>
      </c>
      <c r="Y292" s="327"/>
      <c r="Z292" s="327"/>
      <c r="AA292" s="327">
        <v>5.0599999999999996</v>
      </c>
      <c r="AB292" s="327">
        <v>10.75</v>
      </c>
      <c r="AC292" s="327">
        <v>16.920000000000002</v>
      </c>
      <c r="AD292" s="327">
        <v>22.81</v>
      </c>
      <c r="AE292" s="327">
        <v>8.1077282989999837</v>
      </c>
      <c r="AF292" s="327">
        <v>15.421753957400004</v>
      </c>
      <c r="AJ292" s="327">
        <f t="shared" si="114"/>
        <v>5.0599999999999996</v>
      </c>
      <c r="AK292" s="327">
        <f t="shared" si="115"/>
        <v>5.69</v>
      </c>
      <c r="AL292" s="327">
        <f t="shared" si="115"/>
        <v>6.1700000000000017</v>
      </c>
      <c r="AM292" s="327">
        <f t="shared" si="115"/>
        <v>5.889999999999997</v>
      </c>
      <c r="AN292" s="327">
        <f t="shared" si="116"/>
        <v>8.1077282989999837</v>
      </c>
    </row>
    <row r="293" spans="2:43" ht="15" customHeight="1" x14ac:dyDescent="0.25">
      <c r="B293" s="133" t="s">
        <v>87</v>
      </c>
      <c r="C293" s="133"/>
      <c r="D293" s="133"/>
      <c r="E293" s="133"/>
      <c r="F293" s="133"/>
      <c r="G293" s="133"/>
      <c r="H293" s="133"/>
      <c r="I293" s="133"/>
      <c r="J293" s="133"/>
      <c r="K293" s="133"/>
      <c r="L293" s="327">
        <v>0.92</v>
      </c>
      <c r="M293" s="327">
        <v>1.36</v>
      </c>
      <c r="N293" s="327">
        <v>1.22</v>
      </c>
      <c r="O293" s="327">
        <v>1.1399999999999999</v>
      </c>
      <c r="P293" s="327">
        <v>1.33</v>
      </c>
      <c r="Q293" s="327">
        <v>1.57</v>
      </c>
      <c r="R293" s="327">
        <v>2.08</v>
      </c>
      <c r="S293" s="327">
        <v>2.14</v>
      </c>
      <c r="T293" s="327">
        <v>1.73</v>
      </c>
      <c r="U293" s="327">
        <v>2.68</v>
      </c>
      <c r="V293" s="327">
        <v>1.5</v>
      </c>
      <c r="W293" s="327">
        <v>2.4</v>
      </c>
      <c r="X293" s="327">
        <f>(AD293)</f>
        <v>4.3</v>
      </c>
      <c r="Y293" s="327"/>
      <c r="Z293" s="327"/>
      <c r="AA293" s="327">
        <v>1.17</v>
      </c>
      <c r="AB293" s="327">
        <v>2.34</v>
      </c>
      <c r="AC293" s="327">
        <v>3.56</v>
      </c>
      <c r="AD293" s="327">
        <v>4.3</v>
      </c>
      <c r="AE293" s="327">
        <v>1.6100577081999989</v>
      </c>
      <c r="AF293" s="327">
        <v>2.9986786254999984</v>
      </c>
      <c r="AJ293" s="327">
        <f t="shared" si="114"/>
        <v>1.17</v>
      </c>
      <c r="AK293" s="327">
        <f t="shared" si="115"/>
        <v>1.17</v>
      </c>
      <c r="AL293" s="327">
        <f t="shared" si="115"/>
        <v>1.2200000000000002</v>
      </c>
      <c r="AM293" s="327">
        <f t="shared" si="115"/>
        <v>0.73999999999999977</v>
      </c>
      <c r="AN293" s="327">
        <f t="shared" si="116"/>
        <v>1.6100577081999989</v>
      </c>
    </row>
    <row r="294" spans="2:43" ht="15" customHeight="1" x14ac:dyDescent="0.25">
      <c r="B294" s="133" t="s">
        <v>88</v>
      </c>
      <c r="C294" s="133"/>
      <c r="D294" s="133"/>
      <c r="E294" s="133"/>
      <c r="F294" s="133"/>
      <c r="G294" s="133"/>
      <c r="H294" s="133"/>
      <c r="I294" s="133"/>
      <c r="J294" s="133"/>
      <c r="K294" s="133"/>
      <c r="L294" s="327">
        <v>0.82</v>
      </c>
      <c r="M294" s="327">
        <v>0.12</v>
      </c>
      <c r="N294" s="327">
        <v>0.8</v>
      </c>
      <c r="O294" s="327">
        <v>0.87</v>
      </c>
      <c r="P294" s="327">
        <v>2.41</v>
      </c>
      <c r="Q294" s="327">
        <v>2.59</v>
      </c>
      <c r="R294" s="327">
        <v>1.44</v>
      </c>
      <c r="S294" s="327">
        <v>1.72</v>
      </c>
      <c r="T294" s="327">
        <v>4.57</v>
      </c>
      <c r="U294" s="327">
        <v>5.48</v>
      </c>
      <c r="V294" s="327">
        <v>3.26</v>
      </c>
      <c r="W294" s="327">
        <v>4.25</v>
      </c>
      <c r="X294" s="327">
        <f>(AD294)</f>
        <v>6.33</v>
      </c>
      <c r="Y294" s="327"/>
      <c r="Z294" s="327"/>
      <c r="AA294" s="327">
        <v>0.53</v>
      </c>
      <c r="AB294" s="327">
        <v>2.5499999999999998</v>
      </c>
      <c r="AC294" s="327">
        <v>4.6100000000000003</v>
      </c>
      <c r="AD294" s="327">
        <v>6.33</v>
      </c>
      <c r="AE294" s="327">
        <v>1.0630156561999995</v>
      </c>
      <c r="AF294" s="327">
        <v>1.8871812702000004</v>
      </c>
      <c r="AJ294" s="327">
        <f t="shared" si="114"/>
        <v>0.53</v>
      </c>
      <c r="AK294" s="327">
        <f t="shared" si="115"/>
        <v>2.0199999999999996</v>
      </c>
      <c r="AL294" s="327">
        <f t="shared" si="115"/>
        <v>2.0600000000000005</v>
      </c>
      <c r="AM294" s="327">
        <f t="shared" si="115"/>
        <v>1.7199999999999998</v>
      </c>
      <c r="AN294" s="327">
        <f t="shared" si="116"/>
        <v>1.0630156561999995</v>
      </c>
    </row>
    <row r="295" spans="2:43" ht="15" customHeight="1" x14ac:dyDescent="0.25">
      <c r="B295" s="132" t="s">
        <v>89</v>
      </c>
      <c r="C295" s="132"/>
      <c r="D295" s="132"/>
      <c r="E295" s="132"/>
      <c r="F295" s="132"/>
      <c r="G295" s="132"/>
      <c r="H295" s="132"/>
      <c r="I295" s="132"/>
      <c r="J295" s="132"/>
      <c r="K295" s="132"/>
      <c r="L295" s="327">
        <v>0</v>
      </c>
      <c r="M295" s="327">
        <v>0</v>
      </c>
      <c r="N295" s="327">
        <v>0</v>
      </c>
      <c r="O295" s="327">
        <v>0</v>
      </c>
      <c r="P295" s="327">
        <v>0</v>
      </c>
      <c r="Q295" s="327">
        <v>0</v>
      </c>
      <c r="R295" s="327">
        <v>0</v>
      </c>
      <c r="S295" s="327">
        <v>0</v>
      </c>
      <c r="T295" s="327">
        <v>0</v>
      </c>
      <c r="U295" s="327">
        <v>0</v>
      </c>
      <c r="V295" s="327">
        <v>0</v>
      </c>
      <c r="W295" s="327">
        <v>0</v>
      </c>
      <c r="X295" s="327">
        <f>AD295</f>
        <v>0</v>
      </c>
      <c r="Y295" s="327"/>
      <c r="AA295" s="327">
        <v>0</v>
      </c>
      <c r="AB295" s="327">
        <v>0</v>
      </c>
      <c r="AC295" s="327">
        <v>0</v>
      </c>
      <c r="AD295" s="327">
        <v>0</v>
      </c>
      <c r="AE295" s="327">
        <v>0</v>
      </c>
      <c r="AF295" s="327">
        <v>2.1090000669937582E-7</v>
      </c>
      <c r="AJ295" s="327">
        <f t="shared" si="114"/>
        <v>0</v>
      </c>
      <c r="AK295" s="327">
        <f t="shared" si="115"/>
        <v>0</v>
      </c>
      <c r="AL295" s="327">
        <f t="shared" si="115"/>
        <v>0</v>
      </c>
      <c r="AM295" s="327">
        <f t="shared" si="115"/>
        <v>0</v>
      </c>
      <c r="AN295" s="327">
        <f t="shared" si="116"/>
        <v>0</v>
      </c>
    </row>
    <row r="296" spans="2:43" ht="15" customHeight="1" x14ac:dyDescent="0.25">
      <c r="B296" s="40" t="s">
        <v>90</v>
      </c>
      <c r="C296" s="40"/>
      <c r="D296" s="40"/>
      <c r="E296" s="40"/>
      <c r="F296" s="40"/>
      <c r="G296" s="40"/>
      <c r="H296" s="40"/>
      <c r="I296" s="40"/>
      <c r="J296" s="40"/>
      <c r="K296" s="40"/>
      <c r="L296" s="318">
        <v>-0.44</v>
      </c>
      <c r="M296" s="318">
        <v>13.1</v>
      </c>
      <c r="N296" s="318">
        <v>16.559999999999999</v>
      </c>
      <c r="O296" s="318">
        <v>14.45</v>
      </c>
      <c r="P296" s="318">
        <v>15.29</v>
      </c>
      <c r="Q296" s="318">
        <v>12.3</v>
      </c>
      <c r="R296" s="318">
        <v>25.07</v>
      </c>
      <c r="S296" s="318">
        <v>56.3</v>
      </c>
      <c r="T296" s="318">
        <v>32.54</v>
      </c>
      <c r="U296" s="318">
        <v>138.93</v>
      </c>
      <c r="V296" s="318">
        <v>25.99</v>
      </c>
      <c r="W296" s="318">
        <v>48.72</v>
      </c>
      <c r="X296" s="318">
        <f>AD296</f>
        <v>177.42</v>
      </c>
      <c r="Y296" s="318"/>
      <c r="AA296" s="318">
        <v>10.75</v>
      </c>
      <c r="AB296" s="318">
        <v>22.04</v>
      </c>
      <c r="AC296" s="318">
        <v>47.99</v>
      </c>
      <c r="AD296" s="318">
        <v>177.42</v>
      </c>
      <c r="AE296" s="318">
        <v>17.503074252700017</v>
      </c>
      <c r="AF296" s="318">
        <v>33.381686554200058</v>
      </c>
      <c r="AJ296" s="318">
        <f t="shared" si="114"/>
        <v>10.75</v>
      </c>
      <c r="AK296" s="318">
        <f t="shared" si="115"/>
        <v>11.29</v>
      </c>
      <c r="AL296" s="318">
        <f t="shared" si="115"/>
        <v>25.950000000000003</v>
      </c>
      <c r="AM296" s="318">
        <f t="shared" si="115"/>
        <v>129.42999999999998</v>
      </c>
      <c r="AN296" s="318">
        <f t="shared" si="116"/>
        <v>17.503074252700017</v>
      </c>
    </row>
    <row r="297" spans="2:43" ht="15" customHeight="1" x14ac:dyDescent="0.25">
      <c r="B297" s="134" t="s">
        <v>91</v>
      </c>
      <c r="C297" s="134"/>
      <c r="D297" s="134"/>
      <c r="E297" s="134"/>
      <c r="F297" s="134"/>
      <c r="G297" s="134"/>
      <c r="H297" s="134"/>
      <c r="I297" s="134"/>
      <c r="J297" s="134"/>
      <c r="K297" s="134"/>
      <c r="L297" s="347" t="s">
        <v>23</v>
      </c>
      <c r="M297" s="347">
        <v>0.67</v>
      </c>
      <c r="N297" s="347">
        <v>0.67</v>
      </c>
      <c r="O297" s="347">
        <v>0.59</v>
      </c>
      <c r="P297" s="347">
        <v>0.61</v>
      </c>
      <c r="Q297" s="347">
        <v>0.57999999999999996</v>
      </c>
      <c r="R297" s="347">
        <v>0.73</v>
      </c>
      <c r="S297" s="347">
        <v>0.9</v>
      </c>
      <c r="T297" s="347">
        <v>0.65</v>
      </c>
      <c r="U297" s="347">
        <v>1.87</v>
      </c>
      <c r="V297" s="347">
        <v>0.71</v>
      </c>
      <c r="W297" s="347">
        <v>0.72</v>
      </c>
      <c r="X297" s="347">
        <f>AD297</f>
        <v>2</v>
      </c>
      <c r="Y297" s="347"/>
      <c r="AA297" s="347">
        <v>0.62</v>
      </c>
      <c r="AB297" s="347">
        <v>0.59</v>
      </c>
      <c r="AC297" s="347">
        <v>0.74</v>
      </c>
      <c r="AD297" s="347">
        <v>2</v>
      </c>
      <c r="AE297" s="347">
        <v>0.61883577581466109</v>
      </c>
      <c r="AF297" s="347">
        <v>0.63301536406303638</v>
      </c>
      <c r="AJ297" s="347"/>
      <c r="AK297" s="347"/>
      <c r="AL297" s="347"/>
      <c r="AM297" s="347"/>
      <c r="AN297" s="347">
        <f t="shared" si="116"/>
        <v>0.61883577581466109</v>
      </c>
    </row>
    <row r="298" spans="2:43" ht="15" customHeight="1" x14ac:dyDescent="0.25">
      <c r="B298" s="131" t="s">
        <v>92</v>
      </c>
      <c r="C298" s="131"/>
      <c r="D298" s="131"/>
      <c r="E298" s="131"/>
      <c r="F298" s="131"/>
      <c r="G298" s="131"/>
      <c r="H298" s="131"/>
      <c r="I298" s="131"/>
      <c r="J298" s="131"/>
      <c r="K298" s="131"/>
      <c r="L298" s="327">
        <v>0</v>
      </c>
      <c r="M298" s="327">
        <v>0</v>
      </c>
      <c r="N298" s="327">
        <v>0</v>
      </c>
      <c r="O298" s="327">
        <v>0.03</v>
      </c>
      <c r="P298" s="327">
        <v>0</v>
      </c>
      <c r="Q298" s="327">
        <v>0</v>
      </c>
      <c r="R298" s="327">
        <v>0</v>
      </c>
      <c r="S298" s="327">
        <v>0.01</v>
      </c>
      <c r="T298" s="327">
        <v>0</v>
      </c>
      <c r="U298" s="327">
        <v>0.01</v>
      </c>
      <c r="V298" s="327">
        <v>0.01</v>
      </c>
      <c r="W298" s="327">
        <v>-0.02</v>
      </c>
      <c r="X298" s="327">
        <f>(AD298)</f>
        <v>0</v>
      </c>
      <c r="Y298" s="327"/>
      <c r="Z298" s="327"/>
      <c r="AA298" s="327">
        <v>0</v>
      </c>
      <c r="AB298" s="327">
        <v>0</v>
      </c>
      <c r="AC298" s="327">
        <v>0</v>
      </c>
      <c r="AD298" s="327">
        <v>0</v>
      </c>
      <c r="AE298" s="327">
        <v>0</v>
      </c>
      <c r="AF298" s="327">
        <v>0</v>
      </c>
      <c r="AJ298" s="327">
        <f>AA298</f>
        <v>0</v>
      </c>
      <c r="AK298" s="327">
        <f t="shared" ref="AK298:AM301" si="117">AB298-AA298</f>
        <v>0</v>
      </c>
      <c r="AL298" s="327">
        <f t="shared" si="117"/>
        <v>0</v>
      </c>
      <c r="AM298" s="327">
        <f t="shared" si="117"/>
        <v>0</v>
      </c>
      <c r="AN298" s="327">
        <f t="shared" si="116"/>
        <v>0</v>
      </c>
    </row>
    <row r="299" spans="2:43" ht="15" customHeight="1" x14ac:dyDescent="0.25">
      <c r="B299" s="131" t="s">
        <v>93</v>
      </c>
      <c r="C299" s="131"/>
      <c r="D299" s="131"/>
      <c r="E299" s="131"/>
      <c r="F299" s="131"/>
      <c r="G299" s="131"/>
      <c r="H299" s="131"/>
      <c r="I299" s="131"/>
      <c r="J299" s="131"/>
      <c r="K299" s="131"/>
      <c r="L299" s="327">
        <v>1.34</v>
      </c>
      <c r="M299" s="327">
        <v>4.5599999999999996</v>
      </c>
      <c r="N299" s="327">
        <v>6.32</v>
      </c>
      <c r="O299" s="327">
        <v>6.42</v>
      </c>
      <c r="P299" s="327">
        <v>5.94</v>
      </c>
      <c r="Q299" s="327">
        <v>5.0999999999999996</v>
      </c>
      <c r="R299" s="327">
        <v>8.0399999999999991</v>
      </c>
      <c r="S299" s="327">
        <v>10.31</v>
      </c>
      <c r="T299" s="327">
        <v>13.54</v>
      </c>
      <c r="U299" s="327">
        <v>15.79</v>
      </c>
      <c r="V299" s="327">
        <v>8.83</v>
      </c>
      <c r="W299" s="327">
        <v>11.04</v>
      </c>
      <c r="X299" s="327">
        <f>(AD299)</f>
        <v>18.78</v>
      </c>
      <c r="Y299" s="327"/>
      <c r="Z299" s="327"/>
      <c r="AA299" s="327">
        <v>4.84</v>
      </c>
      <c r="AB299" s="327">
        <v>10.3</v>
      </c>
      <c r="AC299" s="327">
        <v>14.6</v>
      </c>
      <c r="AD299" s="327">
        <v>18.78</v>
      </c>
      <c r="AE299" s="327">
        <v>7.8585759001000035</v>
      </c>
      <c r="AF299" s="327">
        <v>15.986429490300008</v>
      </c>
      <c r="AJ299" s="327">
        <f>AA299</f>
        <v>4.84</v>
      </c>
      <c r="AK299" s="327">
        <f t="shared" si="117"/>
        <v>5.4600000000000009</v>
      </c>
      <c r="AL299" s="327">
        <f t="shared" si="117"/>
        <v>4.2999999999999989</v>
      </c>
      <c r="AM299" s="327">
        <f t="shared" si="117"/>
        <v>4.1800000000000015</v>
      </c>
      <c r="AN299" s="327">
        <f t="shared" si="116"/>
        <v>7.8585759001000035</v>
      </c>
    </row>
    <row r="300" spans="2:43" ht="15" customHeight="1" x14ac:dyDescent="0.25">
      <c r="B300" s="131" t="s">
        <v>94</v>
      </c>
      <c r="C300" s="131"/>
      <c r="D300" s="131"/>
      <c r="E300" s="131"/>
      <c r="F300" s="131"/>
      <c r="G300" s="131"/>
      <c r="H300" s="131"/>
      <c r="I300" s="131"/>
      <c r="J300" s="131"/>
      <c r="K300" s="131"/>
      <c r="L300" s="327">
        <v>0</v>
      </c>
      <c r="M300" s="327">
        <v>0</v>
      </c>
      <c r="N300" s="327">
        <v>0</v>
      </c>
      <c r="O300" s="327">
        <v>0</v>
      </c>
      <c r="P300" s="327">
        <v>0.03</v>
      </c>
      <c r="Q300" s="327">
        <v>0.03</v>
      </c>
      <c r="R300" s="327">
        <v>0.05</v>
      </c>
      <c r="S300" s="327">
        <v>0.06</v>
      </c>
      <c r="T300" s="327">
        <v>0.06</v>
      </c>
      <c r="U300" s="327">
        <v>0.09</v>
      </c>
      <c r="V300" s="327">
        <v>0</v>
      </c>
      <c r="W300" s="327">
        <v>0</v>
      </c>
      <c r="X300" s="327">
        <f>(AD300)</f>
        <v>0</v>
      </c>
      <c r="Y300" s="327"/>
      <c r="Z300" s="327"/>
      <c r="AA300" s="327">
        <v>0</v>
      </c>
      <c r="AB300" s="327">
        <v>0</v>
      </c>
      <c r="AC300" s="327">
        <v>0</v>
      </c>
      <c r="AD300" s="327">
        <v>0</v>
      </c>
      <c r="AE300" s="327">
        <v>0</v>
      </c>
      <c r="AF300" s="327">
        <v>0</v>
      </c>
      <c r="AJ300" s="327">
        <f>AA300</f>
        <v>0</v>
      </c>
      <c r="AK300" s="327">
        <f t="shared" si="117"/>
        <v>0</v>
      </c>
      <c r="AL300" s="327">
        <f t="shared" si="117"/>
        <v>0</v>
      </c>
      <c r="AM300" s="327">
        <f t="shared" si="117"/>
        <v>0</v>
      </c>
      <c r="AN300" s="327">
        <f t="shared" si="116"/>
        <v>0</v>
      </c>
    </row>
    <row r="301" spans="2:43" ht="15" customHeight="1" x14ac:dyDescent="0.25">
      <c r="B301" s="6" t="s">
        <v>95</v>
      </c>
      <c r="C301" s="6"/>
      <c r="D301" s="6"/>
      <c r="E301" s="6"/>
      <c r="F301" s="6"/>
      <c r="G301" s="6"/>
      <c r="H301" s="6"/>
      <c r="I301" s="6"/>
      <c r="J301" s="6"/>
      <c r="K301" s="6"/>
      <c r="L301" s="318">
        <v>-1.78</v>
      </c>
      <c r="M301" s="318">
        <v>8.5399999999999991</v>
      </c>
      <c r="N301" s="318">
        <v>10.23</v>
      </c>
      <c r="O301" s="318">
        <v>8.01</v>
      </c>
      <c r="P301" s="318">
        <v>9.3800000000000008</v>
      </c>
      <c r="Q301" s="318">
        <v>7.23</v>
      </c>
      <c r="R301" s="318">
        <v>17.079999999999998</v>
      </c>
      <c r="S301" s="318">
        <v>46.05</v>
      </c>
      <c r="T301" s="318">
        <v>19.059999999999999</v>
      </c>
      <c r="U301" s="318">
        <v>123.22</v>
      </c>
      <c r="V301" s="318">
        <v>17.149999999999999</v>
      </c>
      <c r="W301" s="318">
        <v>37.700000000000003</v>
      </c>
      <c r="X301" s="318">
        <f>AD301</f>
        <v>158.63999999999999</v>
      </c>
      <c r="Y301" s="318"/>
      <c r="AA301" s="318">
        <v>5.91</v>
      </c>
      <c r="AB301" s="318">
        <v>11.74</v>
      </c>
      <c r="AC301" s="318">
        <v>33.39</v>
      </c>
      <c r="AD301" s="318">
        <v>158.63999999999999</v>
      </c>
      <c r="AE301" s="318">
        <v>9.6444983526000136</v>
      </c>
      <c r="AF301" s="318">
        <v>17.395257063899894</v>
      </c>
      <c r="AJ301" s="318">
        <f>AA301</f>
        <v>5.91</v>
      </c>
      <c r="AK301" s="318">
        <f t="shared" si="117"/>
        <v>5.83</v>
      </c>
      <c r="AL301" s="318">
        <f t="shared" si="117"/>
        <v>21.65</v>
      </c>
      <c r="AM301" s="318">
        <f t="shared" si="117"/>
        <v>125.24999999999999</v>
      </c>
      <c r="AN301" s="318">
        <f t="shared" si="116"/>
        <v>9.6444983526000136</v>
      </c>
    </row>
    <row r="304" spans="2:43" ht="15" customHeight="1" x14ac:dyDescent="0.25">
      <c r="B304" s="170" t="s">
        <v>96</v>
      </c>
      <c r="C304" s="170"/>
      <c r="D304" s="170"/>
      <c r="E304" s="170"/>
      <c r="F304" s="170"/>
      <c r="G304" s="170"/>
      <c r="H304" s="170"/>
      <c r="I304" s="170"/>
      <c r="J304" s="170"/>
      <c r="K304" s="170"/>
      <c r="L304" s="240">
        <v>2010</v>
      </c>
      <c r="M304" s="240">
        <v>2011</v>
      </c>
      <c r="N304" s="240">
        <v>2012</v>
      </c>
      <c r="O304" s="240">
        <v>2013</v>
      </c>
      <c r="P304" s="240">
        <v>2014</v>
      </c>
      <c r="Q304" s="240">
        <v>2015</v>
      </c>
      <c r="R304" s="240">
        <v>2016</v>
      </c>
      <c r="S304" s="240">
        <v>2017</v>
      </c>
      <c r="T304" s="240">
        <v>2018</v>
      </c>
      <c r="U304" s="240">
        <v>2019</v>
      </c>
      <c r="V304" s="240">
        <v>2020</v>
      </c>
      <c r="W304" s="240">
        <v>2021</v>
      </c>
      <c r="X304" s="241">
        <v>2022</v>
      </c>
      <c r="Y304" s="242">
        <v>2023</v>
      </c>
      <c r="AA304" s="243" t="s">
        <v>283</v>
      </c>
      <c r="AB304" s="243" t="s">
        <v>284</v>
      </c>
      <c r="AC304" s="243" t="s">
        <v>285</v>
      </c>
      <c r="AD304" s="243">
        <v>2022</v>
      </c>
      <c r="AE304" s="244" t="s">
        <v>313</v>
      </c>
      <c r="AF304" s="244" t="s">
        <v>314</v>
      </c>
      <c r="AG304" s="245" t="s">
        <v>315</v>
      </c>
      <c r="AH304" s="246">
        <v>2023</v>
      </c>
      <c r="AJ304" s="243" t="s">
        <v>283</v>
      </c>
      <c r="AK304" s="243" t="s">
        <v>286</v>
      </c>
      <c r="AL304" s="243" t="s">
        <v>287</v>
      </c>
      <c r="AM304" s="243" t="s">
        <v>288</v>
      </c>
      <c r="AN304" s="244" t="s">
        <v>313</v>
      </c>
      <c r="AO304" s="244" t="s">
        <v>318</v>
      </c>
      <c r="AP304" s="244" t="s">
        <v>316</v>
      </c>
      <c r="AQ304" s="244" t="s">
        <v>317</v>
      </c>
    </row>
    <row r="305" spans="2:43" ht="15" customHeight="1" x14ac:dyDescent="0.25">
      <c r="B305" s="6" t="s">
        <v>97</v>
      </c>
      <c r="C305" s="6"/>
      <c r="D305" s="6"/>
      <c r="E305" s="6"/>
      <c r="F305" s="6"/>
      <c r="G305" s="6"/>
      <c r="H305" s="6"/>
      <c r="I305" s="6"/>
      <c r="J305" s="6"/>
      <c r="K305" s="6"/>
      <c r="L305" s="318">
        <v>13.8</v>
      </c>
      <c r="M305" s="318">
        <v>83.8</v>
      </c>
      <c r="N305" s="318">
        <v>83.8</v>
      </c>
      <c r="O305" s="318">
        <v>83.8</v>
      </c>
      <c r="P305" s="318">
        <v>83.8</v>
      </c>
      <c r="Q305" s="318">
        <v>83.8</v>
      </c>
      <c r="R305" s="318">
        <v>203.8</v>
      </c>
      <c r="S305" s="318">
        <v>330.7</v>
      </c>
      <c r="T305" s="318">
        <v>467.2</v>
      </c>
      <c r="U305" s="318">
        <v>467.2</v>
      </c>
      <c r="V305" s="318">
        <v>435.7</v>
      </c>
      <c r="W305" s="318">
        <v>794.71</v>
      </c>
      <c r="X305" s="318">
        <f>AD305</f>
        <v>1113.9100000000001</v>
      </c>
      <c r="Y305" s="318"/>
      <c r="AA305" s="318">
        <v>794.71</v>
      </c>
      <c r="AB305" s="318">
        <v>794.71</v>
      </c>
      <c r="AC305" s="318">
        <v>1113.9100000000001</v>
      </c>
      <c r="AD305" s="318">
        <v>1113.9100000000001</v>
      </c>
      <c r="AE305" s="318" vm="236">
        <v>1113.9100000000001</v>
      </c>
      <c r="AF305" s="318" vm="171">
        <v>1113.9100000000001</v>
      </c>
      <c r="AJ305" s="318"/>
      <c r="AK305" s="318"/>
      <c r="AL305" s="318"/>
      <c r="AM305" s="318"/>
      <c r="AN305" s="318"/>
      <c r="AO305" s="318"/>
      <c r="AP305" s="318"/>
      <c r="AQ305" s="318"/>
    </row>
    <row r="306" spans="2:43" ht="15" customHeight="1" x14ac:dyDescent="0.25">
      <c r="B306" s="20"/>
      <c r="C306" s="20"/>
      <c r="D306" s="20"/>
      <c r="E306" s="20"/>
      <c r="F306" s="20"/>
      <c r="G306" s="20"/>
      <c r="H306" s="20"/>
      <c r="I306" s="20"/>
      <c r="J306" s="20"/>
      <c r="K306" s="20"/>
      <c r="Q306" s="332"/>
      <c r="R306" s="332"/>
      <c r="S306" s="332"/>
      <c r="T306" s="332"/>
      <c r="U306" s="332"/>
      <c r="W306" s="235"/>
    </row>
    <row r="307" spans="2:43" ht="15" customHeight="1" x14ac:dyDescent="0.25">
      <c r="B307" s="39" t="s">
        <v>264</v>
      </c>
      <c r="C307" s="39"/>
      <c r="D307" s="39"/>
      <c r="E307" s="39"/>
      <c r="F307" s="39"/>
      <c r="G307" s="39"/>
      <c r="H307" s="39"/>
      <c r="I307" s="39"/>
      <c r="J307" s="39"/>
      <c r="K307" s="39"/>
      <c r="L307" s="342">
        <v>0.26</v>
      </c>
      <c r="M307" s="342">
        <v>0.35</v>
      </c>
      <c r="N307" s="342">
        <v>0.31</v>
      </c>
      <c r="O307" s="342">
        <v>0.31</v>
      </c>
      <c r="P307" s="342">
        <v>0.32</v>
      </c>
      <c r="Q307" s="342">
        <v>0.3</v>
      </c>
      <c r="R307" s="342">
        <v>0.35</v>
      </c>
      <c r="S307" s="342">
        <v>0.43</v>
      </c>
      <c r="T307" s="342">
        <v>0.4</v>
      </c>
      <c r="U307" s="342">
        <v>0.43</v>
      </c>
      <c r="V307" s="342">
        <v>0.38</v>
      </c>
      <c r="W307" s="342">
        <v>0.41</v>
      </c>
      <c r="X307" s="342">
        <f>AD307</f>
        <v>0.39</v>
      </c>
      <c r="Y307" s="342"/>
      <c r="AA307" s="342">
        <v>0.28000000000000003</v>
      </c>
      <c r="AB307" s="342">
        <v>0.31</v>
      </c>
      <c r="AC307" s="342">
        <v>0.38</v>
      </c>
      <c r="AD307" s="342">
        <v>0.39</v>
      </c>
      <c r="AE307" s="342" vm="237">
        <v>0.26843282250953593</v>
      </c>
      <c r="AF307" s="342" vm="211">
        <v>0.32267147971699905</v>
      </c>
      <c r="AJ307" s="342"/>
      <c r="AK307" s="342"/>
      <c r="AL307" s="342"/>
      <c r="AM307" s="342"/>
      <c r="AN307" s="342"/>
      <c r="AO307" s="342"/>
      <c r="AP307" s="342"/>
      <c r="AQ307" s="342"/>
    </row>
    <row r="308" spans="2:43" ht="15" customHeight="1" x14ac:dyDescent="0.25">
      <c r="B308" s="131"/>
      <c r="C308" s="131"/>
      <c r="D308" s="131"/>
      <c r="E308" s="131"/>
      <c r="F308" s="131"/>
      <c r="G308" s="131"/>
      <c r="H308" s="131"/>
      <c r="I308" s="131"/>
      <c r="J308" s="131"/>
      <c r="K308" s="131"/>
      <c r="Q308" s="332"/>
      <c r="R308" s="332"/>
      <c r="S308" s="332"/>
      <c r="T308" s="332"/>
      <c r="U308" s="332"/>
      <c r="W308" s="235"/>
    </row>
    <row r="309" spans="2:43" ht="15" customHeight="1" x14ac:dyDescent="0.25">
      <c r="B309" s="39" t="s">
        <v>265</v>
      </c>
      <c r="C309" s="39"/>
      <c r="D309" s="39"/>
      <c r="E309" s="39"/>
      <c r="F309" s="39"/>
      <c r="G309" s="39"/>
      <c r="H309" s="39"/>
      <c r="I309" s="39"/>
      <c r="J309" s="39"/>
      <c r="K309" s="39"/>
      <c r="L309" s="348">
        <v>30.78</v>
      </c>
      <c r="M309" s="318">
        <v>169.63</v>
      </c>
      <c r="N309" s="318">
        <v>231.26</v>
      </c>
      <c r="O309" s="318">
        <v>229.8</v>
      </c>
      <c r="P309" s="318">
        <v>235.93</v>
      </c>
      <c r="Q309" s="318">
        <v>222.35</v>
      </c>
      <c r="R309" s="318">
        <v>666.17</v>
      </c>
      <c r="S309" s="318">
        <v>861.25</v>
      </c>
      <c r="T309" s="318">
        <v>1234.98</v>
      </c>
      <c r="U309" s="318">
        <v>1757.3</v>
      </c>
      <c r="V309" s="318">
        <v>1092.6099999999999</v>
      </c>
      <c r="W309" s="318">
        <v>1887.6</v>
      </c>
      <c r="X309" s="318">
        <f>AD309</f>
        <v>2624.86</v>
      </c>
      <c r="Y309" s="318"/>
      <c r="AA309" s="318">
        <v>496.38</v>
      </c>
      <c r="AB309" s="318">
        <v>1039.54</v>
      </c>
      <c r="AC309" s="318">
        <v>1901.45</v>
      </c>
      <c r="AD309" s="318">
        <v>2624.86</v>
      </c>
      <c r="AE309" s="318">
        <v>1332.2888702600601</v>
      </c>
      <c r="AF309" s="318">
        <v>2209.7394912867699</v>
      </c>
      <c r="AJ309" s="318">
        <f>AA309</f>
        <v>496.38</v>
      </c>
      <c r="AK309" s="318">
        <f>AB309-AA309</f>
        <v>543.16</v>
      </c>
      <c r="AL309" s="318">
        <f>AC309-AB309</f>
        <v>861.91000000000008</v>
      </c>
      <c r="AM309" s="318">
        <f>AD309-AC309</f>
        <v>723.41000000000008</v>
      </c>
      <c r="AN309" s="235">
        <f>AE309</f>
        <v>1332.2888702600601</v>
      </c>
    </row>
    <row r="310" spans="2:43" ht="15" customHeight="1" x14ac:dyDescent="0.25">
      <c r="B310" s="131"/>
      <c r="C310" s="131"/>
      <c r="D310" s="131"/>
      <c r="E310" s="131"/>
      <c r="F310" s="131"/>
      <c r="G310" s="131"/>
      <c r="H310" s="131"/>
      <c r="I310" s="131"/>
      <c r="J310" s="131"/>
      <c r="K310" s="131"/>
      <c r="M310" s="318"/>
      <c r="N310" s="318"/>
      <c r="O310" s="318"/>
      <c r="P310" s="318"/>
      <c r="Q310" s="318"/>
      <c r="R310" s="318"/>
      <c r="S310" s="318"/>
      <c r="T310" s="318"/>
      <c r="U310" s="318"/>
      <c r="V310" s="318"/>
      <c r="W310" s="318"/>
      <c r="X310" s="318"/>
      <c r="Y310" s="318"/>
      <c r="AA310" s="318"/>
      <c r="AB310" s="318"/>
      <c r="AC310" s="318"/>
      <c r="AD310" s="318"/>
      <c r="AE310" s="318"/>
      <c r="AF310" s="318"/>
      <c r="AJ310" s="318"/>
      <c r="AK310" s="318"/>
      <c r="AL310" s="318"/>
      <c r="AM310" s="318"/>
      <c r="AN310" s="318"/>
      <c r="AO310" s="318"/>
      <c r="AP310" s="318"/>
      <c r="AQ310" s="318"/>
    </row>
    <row r="311" spans="2:43" ht="15" customHeight="1" x14ac:dyDescent="0.25">
      <c r="B311" s="39" t="s">
        <v>111</v>
      </c>
      <c r="C311" s="39"/>
      <c r="D311" s="39"/>
      <c r="E311" s="39"/>
      <c r="F311" s="39"/>
      <c r="G311" s="39"/>
      <c r="H311" s="39"/>
      <c r="I311" s="39"/>
      <c r="J311" s="39"/>
      <c r="K311" s="39"/>
      <c r="L311" s="318">
        <v>254.43</v>
      </c>
      <c r="M311" s="318">
        <v>278.41000000000003</v>
      </c>
      <c r="N311" s="318">
        <v>286.39</v>
      </c>
      <c r="O311" s="318">
        <v>309.20999999999998</v>
      </c>
      <c r="P311" s="318">
        <v>346.36</v>
      </c>
      <c r="Q311" s="318">
        <v>370.37</v>
      </c>
      <c r="R311" s="318">
        <v>216.09</v>
      </c>
      <c r="S311" s="318">
        <v>288.79000000000002</v>
      </c>
      <c r="T311" s="318">
        <v>195.39</v>
      </c>
      <c r="U311" s="318">
        <v>205.32</v>
      </c>
      <c r="V311" s="318">
        <v>217.56</v>
      </c>
      <c r="W311" s="318">
        <v>245.52</v>
      </c>
      <c r="X311" s="318">
        <f>AD311</f>
        <v>219.19</v>
      </c>
      <c r="Y311" s="318"/>
      <c r="AA311" s="318">
        <v>252.6</v>
      </c>
      <c r="AB311" s="318">
        <v>243.5</v>
      </c>
      <c r="AC311" s="318">
        <v>221.11</v>
      </c>
      <c r="AD311" s="318">
        <v>219.19</v>
      </c>
      <c r="AE311" s="318">
        <v>132.43079788862269</v>
      </c>
      <c r="AF311" s="318">
        <v>148.36250118656389</v>
      </c>
      <c r="AJ311" s="318"/>
      <c r="AK311" s="318"/>
      <c r="AL311" s="318"/>
      <c r="AM311" s="318"/>
      <c r="AN311" s="318"/>
      <c r="AO311" s="318"/>
      <c r="AP311" s="318"/>
      <c r="AQ311" s="318"/>
    </row>
    <row r="313" spans="2:43" ht="30" customHeight="1" x14ac:dyDescent="0.25">
      <c r="B313" s="182" t="s">
        <v>66</v>
      </c>
      <c r="C313" s="182"/>
      <c r="D313" s="182"/>
      <c r="E313" s="182"/>
      <c r="F313" s="182"/>
      <c r="G313" s="182"/>
      <c r="H313" s="182"/>
      <c r="I313" s="182"/>
      <c r="J313" s="182"/>
      <c r="K313" s="182"/>
      <c r="L313" s="236"/>
      <c r="M313" s="236"/>
      <c r="N313" s="236"/>
      <c r="O313" s="236"/>
      <c r="P313" s="236"/>
      <c r="Q313" s="236"/>
      <c r="R313" s="236"/>
      <c r="S313" s="236"/>
      <c r="T313" s="236"/>
      <c r="U313" s="236"/>
      <c r="V313" s="237"/>
    </row>
    <row r="314" spans="2:43" ht="15" customHeight="1" x14ac:dyDescent="0.25">
      <c r="B314" s="170" t="s">
        <v>58</v>
      </c>
      <c r="C314" s="170"/>
      <c r="D314" s="170"/>
      <c r="E314" s="170"/>
      <c r="F314" s="170"/>
      <c r="G314" s="170"/>
      <c r="H314" s="170"/>
      <c r="I314" s="170"/>
      <c r="J314" s="170"/>
      <c r="K314" s="170"/>
      <c r="L314" s="240">
        <v>2010</v>
      </c>
      <c r="M314" s="240">
        <v>2011</v>
      </c>
      <c r="N314" s="240">
        <v>2012</v>
      </c>
      <c r="O314" s="240">
        <v>2013</v>
      </c>
      <c r="P314" s="240">
        <v>2014</v>
      </c>
      <c r="Q314" s="240">
        <v>2015</v>
      </c>
      <c r="R314" s="240">
        <v>2016</v>
      </c>
      <c r="S314" s="240">
        <v>2017</v>
      </c>
      <c r="T314" s="240">
        <v>2018</v>
      </c>
      <c r="U314" s="240">
        <v>2019</v>
      </c>
      <c r="V314" s="240">
        <v>2020</v>
      </c>
      <c r="W314" s="240">
        <v>2021</v>
      </c>
      <c r="X314" s="241">
        <v>2022</v>
      </c>
      <c r="Y314" s="242">
        <v>2023</v>
      </c>
      <c r="AA314" s="243" t="s">
        <v>283</v>
      </c>
      <c r="AB314" s="243" t="s">
        <v>284</v>
      </c>
      <c r="AC314" s="243" t="s">
        <v>285</v>
      </c>
      <c r="AD314" s="243">
        <v>2022</v>
      </c>
      <c r="AE314" s="244" t="s">
        <v>313</v>
      </c>
      <c r="AF314" s="244" t="s">
        <v>314</v>
      </c>
      <c r="AG314" s="245" t="s">
        <v>315</v>
      </c>
      <c r="AH314" s="246">
        <v>2023</v>
      </c>
      <c r="AJ314" s="243" t="s">
        <v>283</v>
      </c>
      <c r="AK314" s="243" t="s">
        <v>286</v>
      </c>
      <c r="AL314" s="243" t="s">
        <v>287</v>
      </c>
      <c r="AM314" s="243" t="s">
        <v>288</v>
      </c>
      <c r="AN314" s="244" t="s">
        <v>313</v>
      </c>
      <c r="AO314" s="244" t="s">
        <v>318</v>
      </c>
      <c r="AP314" s="244" t="s">
        <v>316</v>
      </c>
      <c r="AQ314" s="244" t="s">
        <v>317</v>
      </c>
    </row>
    <row r="315" spans="2:43" ht="15" customHeight="1" x14ac:dyDescent="0.25">
      <c r="B315" s="40" t="s">
        <v>22</v>
      </c>
      <c r="C315" s="40"/>
      <c r="D315" s="40"/>
      <c r="E315" s="40"/>
      <c r="F315" s="40"/>
      <c r="G315" s="40"/>
      <c r="H315" s="40"/>
      <c r="I315" s="40"/>
      <c r="J315" s="40"/>
      <c r="K315" s="40"/>
      <c r="L315" s="318">
        <v>0</v>
      </c>
      <c r="M315" s="318">
        <v>0</v>
      </c>
      <c r="N315" s="318">
        <v>0</v>
      </c>
      <c r="O315" s="318">
        <v>0</v>
      </c>
      <c r="P315" s="318">
        <v>0</v>
      </c>
      <c r="Q315" s="318">
        <v>0</v>
      </c>
      <c r="R315" s="318">
        <v>0</v>
      </c>
      <c r="S315" s="318">
        <v>0</v>
      </c>
      <c r="T315" s="318">
        <v>0</v>
      </c>
      <c r="U315" s="318">
        <v>0</v>
      </c>
      <c r="V315" s="318">
        <v>0</v>
      </c>
      <c r="W315" s="318">
        <v>0</v>
      </c>
      <c r="X315" s="318">
        <f>AD315</f>
        <v>84.52</v>
      </c>
      <c r="Y315" s="318"/>
      <c r="AA315" s="318">
        <v>7.1</v>
      </c>
      <c r="AB315" s="318">
        <v>31.69</v>
      </c>
      <c r="AC315" s="318">
        <v>56.64</v>
      </c>
      <c r="AD315" s="318">
        <v>84.52</v>
      </c>
      <c r="AE315" s="318">
        <v>30.177536119799999</v>
      </c>
      <c r="AF315" s="318">
        <v>60.083645956900092</v>
      </c>
      <c r="AJ315" s="318">
        <f t="shared" ref="AJ315:AJ322" si="118">AA315</f>
        <v>7.1</v>
      </c>
      <c r="AK315" s="318">
        <f t="shared" ref="AK315:AM322" si="119">AB315-AA315</f>
        <v>24.590000000000003</v>
      </c>
      <c r="AL315" s="318">
        <f t="shared" si="119"/>
        <v>24.95</v>
      </c>
      <c r="AM315" s="318">
        <f t="shared" si="119"/>
        <v>27.879999999999995</v>
      </c>
      <c r="AN315" s="318">
        <f>AE315</f>
        <v>30.177536119799999</v>
      </c>
    </row>
    <row r="316" spans="2:43" ht="15" customHeight="1" x14ac:dyDescent="0.25">
      <c r="B316" s="132" t="s">
        <v>84</v>
      </c>
      <c r="C316" s="132"/>
      <c r="D316" s="132"/>
      <c r="E316" s="132"/>
      <c r="F316" s="132"/>
      <c r="G316" s="132"/>
      <c r="H316" s="132"/>
      <c r="I316" s="132"/>
      <c r="J316" s="132"/>
      <c r="K316" s="132"/>
      <c r="L316" s="327">
        <v>0</v>
      </c>
      <c r="M316" s="327">
        <v>0</v>
      </c>
      <c r="N316" s="327">
        <v>0</v>
      </c>
      <c r="O316" s="327">
        <v>0</v>
      </c>
      <c r="P316" s="327">
        <v>0</v>
      </c>
      <c r="Q316" s="327">
        <v>0</v>
      </c>
      <c r="R316" s="327">
        <v>0</v>
      </c>
      <c r="S316" s="327">
        <v>0</v>
      </c>
      <c r="T316" s="327">
        <v>0</v>
      </c>
      <c r="U316" s="327">
        <v>0</v>
      </c>
      <c r="V316" s="327">
        <v>0</v>
      </c>
      <c r="W316" s="327">
        <v>0</v>
      </c>
      <c r="X316" s="327">
        <f>AD316</f>
        <v>2.65</v>
      </c>
      <c r="Y316" s="327"/>
      <c r="AA316" s="327">
        <v>0.02</v>
      </c>
      <c r="AB316" s="327">
        <v>1.1100000000000001</v>
      </c>
      <c r="AC316" s="327">
        <v>1.49</v>
      </c>
      <c r="AD316" s="327">
        <v>2.65</v>
      </c>
      <c r="AE316" s="327">
        <v>0.81479518279999985</v>
      </c>
      <c r="AF316" s="327">
        <v>0.58866109490000018</v>
      </c>
      <c r="AJ316" s="327">
        <f t="shared" si="118"/>
        <v>0.02</v>
      </c>
      <c r="AK316" s="327">
        <f t="shared" si="119"/>
        <v>1.0900000000000001</v>
      </c>
      <c r="AL316" s="327">
        <f t="shared" si="119"/>
        <v>0.37999999999999989</v>
      </c>
      <c r="AM316" s="327">
        <f t="shared" si="119"/>
        <v>1.1599999999999999</v>
      </c>
      <c r="AN316" s="327">
        <f t="shared" ref="AN316:AN327" si="120">AE316</f>
        <v>0.81479518279999985</v>
      </c>
    </row>
    <row r="317" spans="2:43" ht="15" customHeight="1" x14ac:dyDescent="0.25">
      <c r="B317" s="132" t="s">
        <v>85</v>
      </c>
      <c r="C317" s="132"/>
      <c r="D317" s="132"/>
      <c r="E317" s="132"/>
      <c r="F317" s="132"/>
      <c r="G317" s="132"/>
      <c r="H317" s="132"/>
      <c r="I317" s="132"/>
      <c r="J317" s="132"/>
      <c r="K317" s="132"/>
      <c r="L317" s="327">
        <v>0</v>
      </c>
      <c r="M317" s="327">
        <v>0</v>
      </c>
      <c r="N317" s="327">
        <v>0</v>
      </c>
      <c r="O317" s="327">
        <v>0</v>
      </c>
      <c r="P317" s="327">
        <v>0</v>
      </c>
      <c r="Q317" s="327">
        <v>0</v>
      </c>
      <c r="R317" s="327">
        <v>0</v>
      </c>
      <c r="S317" s="327">
        <v>0</v>
      </c>
      <c r="T317" s="327">
        <v>0</v>
      </c>
      <c r="U317" s="327">
        <v>0</v>
      </c>
      <c r="V317" s="327">
        <v>0</v>
      </c>
      <c r="W317" s="327">
        <v>0</v>
      </c>
      <c r="X317" s="327">
        <f>(AD317)*-1</f>
        <v>-52.05</v>
      </c>
      <c r="Y317" s="327"/>
      <c r="Z317" s="327"/>
      <c r="AA317" s="327">
        <v>3.63</v>
      </c>
      <c r="AB317" s="327">
        <v>14.46</v>
      </c>
      <c r="AC317" s="327">
        <v>29.42</v>
      </c>
      <c r="AD317" s="327">
        <v>52.05</v>
      </c>
      <c r="AE317" s="327">
        <v>14.158704722200003</v>
      </c>
      <c r="AF317" s="327">
        <v>26.258038111099992</v>
      </c>
      <c r="AJ317" s="327">
        <f t="shared" si="118"/>
        <v>3.63</v>
      </c>
      <c r="AK317" s="327">
        <f t="shared" si="119"/>
        <v>10.830000000000002</v>
      </c>
      <c r="AL317" s="327">
        <f t="shared" si="119"/>
        <v>14.96</v>
      </c>
      <c r="AM317" s="327">
        <f t="shared" si="119"/>
        <v>22.629999999999995</v>
      </c>
      <c r="AN317" s="327">
        <f t="shared" si="120"/>
        <v>14.158704722200003</v>
      </c>
    </row>
    <row r="318" spans="2:43" ht="15" customHeight="1" x14ac:dyDescent="0.25">
      <c r="B318" s="133" t="s">
        <v>86</v>
      </c>
      <c r="C318" s="133"/>
      <c r="D318" s="133"/>
      <c r="E318" s="133"/>
      <c r="F318" s="133"/>
      <c r="G318" s="133"/>
      <c r="H318" s="133"/>
      <c r="I318" s="133"/>
      <c r="J318" s="133"/>
      <c r="K318" s="133"/>
      <c r="L318" s="327">
        <v>0</v>
      </c>
      <c r="M318" s="327">
        <v>0</v>
      </c>
      <c r="N318" s="327">
        <v>0</v>
      </c>
      <c r="O318" s="327">
        <v>0</v>
      </c>
      <c r="P318" s="327">
        <v>0</v>
      </c>
      <c r="Q318" s="327">
        <v>0</v>
      </c>
      <c r="R318" s="327">
        <v>0</v>
      </c>
      <c r="S318" s="327">
        <v>0</v>
      </c>
      <c r="T318" s="327">
        <v>0</v>
      </c>
      <c r="U318" s="327">
        <v>0</v>
      </c>
      <c r="V318" s="327">
        <v>0</v>
      </c>
      <c r="W318" s="327">
        <v>0</v>
      </c>
      <c r="X318" s="327">
        <f>(AD318)*-1</f>
        <v>-29.9</v>
      </c>
      <c r="Y318" s="327"/>
      <c r="Z318" s="327"/>
      <c r="AA318" s="327">
        <v>1.84</v>
      </c>
      <c r="AB318" s="327">
        <v>7.22</v>
      </c>
      <c r="AC318" s="327">
        <v>15.28</v>
      </c>
      <c r="AD318" s="327">
        <v>29.9</v>
      </c>
      <c r="AE318" s="327">
        <v>7.2517865556999963</v>
      </c>
      <c r="AF318" s="327">
        <v>12.797034499899986</v>
      </c>
      <c r="AJ318" s="327">
        <f t="shared" si="118"/>
        <v>1.84</v>
      </c>
      <c r="AK318" s="327">
        <f t="shared" si="119"/>
        <v>5.38</v>
      </c>
      <c r="AL318" s="327">
        <f t="shared" si="119"/>
        <v>8.0599999999999987</v>
      </c>
      <c r="AM318" s="327">
        <f t="shared" si="119"/>
        <v>14.62</v>
      </c>
      <c r="AN318" s="327">
        <f t="shared" si="120"/>
        <v>7.2517865556999963</v>
      </c>
    </row>
    <row r="319" spans="2:43" ht="15" customHeight="1" x14ac:dyDescent="0.25">
      <c r="B319" s="133" t="s">
        <v>87</v>
      </c>
      <c r="C319" s="133"/>
      <c r="D319" s="133"/>
      <c r="E319" s="133"/>
      <c r="F319" s="133"/>
      <c r="G319" s="133"/>
      <c r="H319" s="133"/>
      <c r="I319" s="133"/>
      <c r="J319" s="133"/>
      <c r="K319" s="133"/>
      <c r="L319" s="327">
        <v>0</v>
      </c>
      <c r="M319" s="327">
        <v>0</v>
      </c>
      <c r="N319" s="327">
        <v>0</v>
      </c>
      <c r="O319" s="327">
        <v>0</v>
      </c>
      <c r="P319" s="327">
        <v>0</v>
      </c>
      <c r="Q319" s="327">
        <v>0</v>
      </c>
      <c r="R319" s="327">
        <v>0</v>
      </c>
      <c r="S319" s="327">
        <v>0</v>
      </c>
      <c r="T319" s="327">
        <v>0</v>
      </c>
      <c r="U319" s="327">
        <v>0</v>
      </c>
      <c r="V319" s="327">
        <v>0</v>
      </c>
      <c r="W319" s="327">
        <v>0</v>
      </c>
      <c r="X319" s="327">
        <f>(AD319)*-1</f>
        <v>-21.13</v>
      </c>
      <c r="Y319" s="327"/>
      <c r="Z319" s="327"/>
      <c r="AA319" s="327">
        <v>1.93</v>
      </c>
      <c r="AB319" s="327">
        <v>6.88</v>
      </c>
      <c r="AC319" s="327">
        <v>14</v>
      </c>
      <c r="AD319" s="327">
        <v>21.13</v>
      </c>
      <c r="AE319" s="327">
        <v>7.3496108143000036</v>
      </c>
      <c r="AF319" s="327">
        <v>13.004981061700009</v>
      </c>
      <c r="AJ319" s="327">
        <f t="shared" si="118"/>
        <v>1.93</v>
      </c>
      <c r="AK319" s="327">
        <f t="shared" si="119"/>
        <v>4.95</v>
      </c>
      <c r="AL319" s="327">
        <f t="shared" si="119"/>
        <v>7.12</v>
      </c>
      <c r="AM319" s="327">
        <f t="shared" si="119"/>
        <v>7.129999999999999</v>
      </c>
      <c r="AN319" s="327">
        <f t="shared" si="120"/>
        <v>7.3496108143000036</v>
      </c>
    </row>
    <row r="320" spans="2:43" ht="15" customHeight="1" x14ac:dyDescent="0.25">
      <c r="B320" s="133" t="s">
        <v>88</v>
      </c>
      <c r="C320" s="133"/>
      <c r="D320" s="133"/>
      <c r="E320" s="133"/>
      <c r="F320" s="133"/>
      <c r="G320" s="133"/>
      <c r="H320" s="133"/>
      <c r="I320" s="133"/>
      <c r="J320" s="133"/>
      <c r="K320" s="133"/>
      <c r="L320" s="327">
        <v>0</v>
      </c>
      <c r="M320" s="327">
        <v>0</v>
      </c>
      <c r="N320" s="327">
        <v>0</v>
      </c>
      <c r="O320" s="327">
        <v>0</v>
      </c>
      <c r="P320" s="327">
        <v>0</v>
      </c>
      <c r="Q320" s="327">
        <v>0</v>
      </c>
      <c r="R320" s="327">
        <v>0</v>
      </c>
      <c r="S320" s="327">
        <v>0</v>
      </c>
      <c r="T320" s="327">
        <v>0</v>
      </c>
      <c r="U320" s="327">
        <v>0</v>
      </c>
      <c r="V320" s="327">
        <v>0</v>
      </c>
      <c r="W320" s="327">
        <v>0</v>
      </c>
      <c r="X320" s="327">
        <f>(AD320)*-1</f>
        <v>-1.02</v>
      </c>
      <c r="Y320" s="327"/>
      <c r="Z320" s="327"/>
      <c r="AA320" s="327">
        <v>-0.15</v>
      </c>
      <c r="AB320" s="327">
        <v>0.36</v>
      </c>
      <c r="AC320" s="327">
        <v>0.14000000000000001</v>
      </c>
      <c r="AD320" s="327">
        <v>1.02</v>
      </c>
      <c r="AE320" s="327">
        <v>-0.4426926477999984</v>
      </c>
      <c r="AF320" s="327">
        <v>0.45602254949999993</v>
      </c>
      <c r="AJ320" s="327">
        <f t="shared" si="118"/>
        <v>-0.15</v>
      </c>
      <c r="AK320" s="327">
        <f t="shared" si="119"/>
        <v>0.51</v>
      </c>
      <c r="AL320" s="327">
        <f t="shared" si="119"/>
        <v>-0.21999999999999997</v>
      </c>
      <c r="AM320" s="327">
        <f t="shared" si="119"/>
        <v>0.88</v>
      </c>
      <c r="AN320" s="327">
        <f t="shared" si="120"/>
        <v>-0.4426926477999984</v>
      </c>
    </row>
    <row r="321" spans="2:43" ht="15" customHeight="1" x14ac:dyDescent="0.25">
      <c r="B321" s="132" t="s">
        <v>89</v>
      </c>
      <c r="C321" s="132"/>
      <c r="D321" s="132"/>
      <c r="E321" s="132"/>
      <c r="F321" s="132"/>
      <c r="G321" s="132"/>
      <c r="H321" s="132"/>
      <c r="I321" s="132"/>
      <c r="J321" s="132"/>
      <c r="K321" s="132"/>
      <c r="L321" s="327">
        <v>0</v>
      </c>
      <c r="M321" s="327">
        <v>0</v>
      </c>
      <c r="N321" s="327">
        <v>0</v>
      </c>
      <c r="O321" s="327">
        <v>0</v>
      </c>
      <c r="P321" s="327">
        <v>0</v>
      </c>
      <c r="Q321" s="327">
        <v>0</v>
      </c>
      <c r="R321" s="327">
        <v>0</v>
      </c>
      <c r="S321" s="327">
        <v>0</v>
      </c>
      <c r="T321" s="327">
        <v>0</v>
      </c>
      <c r="U321" s="327">
        <v>0</v>
      </c>
      <c r="V321" s="327">
        <v>0</v>
      </c>
      <c r="W321" s="327">
        <v>0</v>
      </c>
      <c r="X321" s="327">
        <f t="shared" ref="X321:X327" si="121">AD321</f>
        <v>-0.35</v>
      </c>
      <c r="Y321" s="327"/>
      <c r="AA321" s="327">
        <v>-0.17</v>
      </c>
      <c r="AB321" s="327">
        <v>0.21</v>
      </c>
      <c r="AC321" s="327">
        <v>0.32</v>
      </c>
      <c r="AD321" s="327">
        <v>-0.35</v>
      </c>
      <c r="AE321" s="327">
        <v>4.0112090000000024E-2</v>
      </c>
      <c r="AF321" s="327">
        <v>0.23947699549999985</v>
      </c>
      <c r="AJ321" s="327">
        <f t="shared" si="118"/>
        <v>-0.17</v>
      </c>
      <c r="AK321" s="327">
        <f t="shared" si="119"/>
        <v>0.38</v>
      </c>
      <c r="AL321" s="327">
        <f t="shared" si="119"/>
        <v>0.11000000000000001</v>
      </c>
      <c r="AM321" s="327">
        <f t="shared" si="119"/>
        <v>-0.66999999999999993</v>
      </c>
      <c r="AN321" s="327">
        <f t="shared" si="120"/>
        <v>4.0112090000000024E-2</v>
      </c>
    </row>
    <row r="322" spans="2:43" ht="15" customHeight="1" x14ac:dyDescent="0.25">
      <c r="B322" s="40" t="s">
        <v>90</v>
      </c>
      <c r="C322" s="40"/>
      <c r="D322" s="40"/>
      <c r="E322" s="40"/>
      <c r="F322" s="40"/>
      <c r="G322" s="40"/>
      <c r="H322" s="40"/>
      <c r="I322" s="40"/>
      <c r="J322" s="40"/>
      <c r="K322" s="40"/>
      <c r="L322" s="318">
        <v>0</v>
      </c>
      <c r="M322" s="318">
        <v>0</v>
      </c>
      <c r="N322" s="318">
        <v>0</v>
      </c>
      <c r="O322" s="318">
        <v>0</v>
      </c>
      <c r="P322" s="318">
        <v>0</v>
      </c>
      <c r="Q322" s="318">
        <v>0</v>
      </c>
      <c r="R322" s="318">
        <v>0</v>
      </c>
      <c r="S322" s="318">
        <v>0</v>
      </c>
      <c r="T322" s="318">
        <v>0</v>
      </c>
      <c r="U322" s="318">
        <v>0</v>
      </c>
      <c r="V322" s="318">
        <v>0</v>
      </c>
      <c r="W322" s="318">
        <v>0</v>
      </c>
      <c r="X322" s="318">
        <f t="shared" si="121"/>
        <v>34.76</v>
      </c>
      <c r="Y322" s="318"/>
      <c r="AA322" s="318">
        <v>3.32</v>
      </c>
      <c r="AB322" s="318">
        <v>18.55</v>
      </c>
      <c r="AC322" s="318">
        <v>29.04</v>
      </c>
      <c r="AD322" s="318">
        <v>34.76</v>
      </c>
      <c r="AE322" s="318">
        <v>16.873738670400044</v>
      </c>
      <c r="AF322" s="318">
        <v>34.65374593620011</v>
      </c>
      <c r="AJ322" s="318">
        <f t="shared" si="118"/>
        <v>3.32</v>
      </c>
      <c r="AK322" s="318">
        <f t="shared" si="119"/>
        <v>15.23</v>
      </c>
      <c r="AL322" s="318">
        <f t="shared" si="119"/>
        <v>10.489999999999998</v>
      </c>
      <c r="AM322" s="318">
        <f t="shared" si="119"/>
        <v>5.7199999999999989</v>
      </c>
      <c r="AN322" s="318">
        <f t="shared" si="120"/>
        <v>16.873738670400044</v>
      </c>
    </row>
    <row r="323" spans="2:43" ht="15" customHeight="1" x14ac:dyDescent="0.25">
      <c r="B323" s="134" t="s">
        <v>91</v>
      </c>
      <c r="C323" s="134"/>
      <c r="D323" s="134"/>
      <c r="E323" s="134"/>
      <c r="F323" s="134"/>
      <c r="G323" s="134"/>
      <c r="H323" s="134"/>
      <c r="I323" s="134"/>
      <c r="J323" s="134"/>
      <c r="K323" s="134"/>
      <c r="L323" s="457" t="s">
        <v>23</v>
      </c>
      <c r="M323" s="457" t="s">
        <v>23</v>
      </c>
      <c r="N323" s="457" t="s">
        <v>23</v>
      </c>
      <c r="O323" s="457" t="s">
        <v>23</v>
      </c>
      <c r="P323" s="457" t="s">
        <v>23</v>
      </c>
      <c r="Q323" s="457" t="s">
        <v>23</v>
      </c>
      <c r="R323" s="457" t="s">
        <v>23</v>
      </c>
      <c r="S323" s="457" t="s">
        <v>23</v>
      </c>
      <c r="T323" s="457" t="s">
        <v>23</v>
      </c>
      <c r="U323" s="457" t="s">
        <v>23</v>
      </c>
      <c r="V323" s="457" t="s">
        <v>23</v>
      </c>
      <c r="W323" s="457" t="s">
        <v>23</v>
      </c>
      <c r="X323" s="347">
        <f t="shared" si="121"/>
        <v>0.41</v>
      </c>
      <c r="Y323" s="347"/>
      <c r="AA323" s="347">
        <v>0.47</v>
      </c>
      <c r="AB323" s="347">
        <v>0.59</v>
      </c>
      <c r="AC323" s="347">
        <v>0.51</v>
      </c>
      <c r="AD323" s="347">
        <v>0.41</v>
      </c>
      <c r="AE323" s="347">
        <v>0.55914898431117754</v>
      </c>
      <c r="AF323" s="347">
        <v>0.5767583738353419</v>
      </c>
      <c r="AJ323" s="347"/>
      <c r="AK323" s="347"/>
      <c r="AL323" s="347"/>
      <c r="AM323" s="347"/>
      <c r="AN323" s="347"/>
    </row>
    <row r="324" spans="2:43" ht="15" customHeight="1" x14ac:dyDescent="0.25">
      <c r="B324" s="131" t="s">
        <v>92</v>
      </c>
      <c r="C324" s="131"/>
      <c r="D324" s="131"/>
      <c r="E324" s="131"/>
      <c r="F324" s="131"/>
      <c r="G324" s="131"/>
      <c r="H324" s="131"/>
      <c r="I324" s="131"/>
      <c r="J324" s="131"/>
      <c r="K324" s="131"/>
      <c r="L324" s="327">
        <v>0</v>
      </c>
      <c r="M324" s="327">
        <v>0</v>
      </c>
      <c r="N324" s="327">
        <v>0</v>
      </c>
      <c r="O324" s="327">
        <v>0</v>
      </c>
      <c r="P324" s="327">
        <v>0</v>
      </c>
      <c r="Q324" s="327">
        <v>0</v>
      </c>
      <c r="R324" s="327">
        <v>0</v>
      </c>
      <c r="S324" s="327">
        <v>0</v>
      </c>
      <c r="T324" s="327">
        <v>0</v>
      </c>
      <c r="U324" s="327">
        <v>0</v>
      </c>
      <c r="V324" s="327">
        <v>0</v>
      </c>
      <c r="W324" s="327">
        <v>0</v>
      </c>
      <c r="X324" s="327">
        <f t="shared" si="121"/>
        <v>0</v>
      </c>
      <c r="Y324" s="327"/>
      <c r="AA324" s="327">
        <v>0</v>
      </c>
      <c r="AB324" s="327">
        <v>0</v>
      </c>
      <c r="AC324" s="327">
        <v>0</v>
      </c>
      <c r="AD324" s="327">
        <v>0</v>
      </c>
      <c r="AE324" s="327">
        <v>0</v>
      </c>
      <c r="AF324" s="327">
        <v>0</v>
      </c>
      <c r="AJ324" s="327">
        <f>AA324</f>
        <v>0</v>
      </c>
      <c r="AK324" s="327">
        <f t="shared" ref="AK324:AM327" si="122">AB324-AA324</f>
        <v>0</v>
      </c>
      <c r="AL324" s="327">
        <f t="shared" si="122"/>
        <v>0</v>
      </c>
      <c r="AM324" s="327">
        <f t="shared" si="122"/>
        <v>0</v>
      </c>
      <c r="AN324" s="327">
        <f t="shared" si="120"/>
        <v>0</v>
      </c>
    </row>
    <row r="325" spans="2:43" ht="15" customHeight="1" x14ac:dyDescent="0.25">
      <c r="B325" s="131" t="s">
        <v>93</v>
      </c>
      <c r="C325" s="131"/>
      <c r="D325" s="131"/>
      <c r="E325" s="131"/>
      <c r="F325" s="131"/>
      <c r="G325" s="131"/>
      <c r="H325" s="131"/>
      <c r="I325" s="131"/>
      <c r="J325" s="131"/>
      <c r="K325" s="131"/>
      <c r="L325" s="327">
        <v>0</v>
      </c>
      <c r="M325" s="327">
        <v>0</v>
      </c>
      <c r="N325" s="327">
        <v>0</v>
      </c>
      <c r="O325" s="327">
        <v>0</v>
      </c>
      <c r="P325" s="327">
        <v>0</v>
      </c>
      <c r="Q325" s="327">
        <v>0</v>
      </c>
      <c r="R325" s="327">
        <v>0</v>
      </c>
      <c r="S325" s="327">
        <v>0</v>
      </c>
      <c r="T325" s="327">
        <v>0</v>
      </c>
      <c r="U325" s="327">
        <v>0</v>
      </c>
      <c r="V325" s="327">
        <v>0</v>
      </c>
      <c r="W325" s="327">
        <v>0</v>
      </c>
      <c r="X325" s="327">
        <f t="shared" si="121"/>
        <v>23.11</v>
      </c>
      <c r="Y325" s="327"/>
      <c r="AA325" s="327">
        <v>1.49</v>
      </c>
      <c r="AB325" s="327">
        <v>5.93</v>
      </c>
      <c r="AC325" s="327">
        <v>11.29</v>
      </c>
      <c r="AD325" s="327">
        <v>23.11</v>
      </c>
      <c r="AE325" s="327">
        <v>9.9234825182999948</v>
      </c>
      <c r="AF325" s="327">
        <v>22.667440492099995</v>
      </c>
      <c r="AJ325" s="327">
        <f>AA325</f>
        <v>1.49</v>
      </c>
      <c r="AK325" s="327">
        <f t="shared" si="122"/>
        <v>4.4399999999999995</v>
      </c>
      <c r="AL325" s="327">
        <f t="shared" si="122"/>
        <v>5.3599999999999994</v>
      </c>
      <c r="AM325" s="327">
        <f t="shared" si="122"/>
        <v>11.82</v>
      </c>
      <c r="AN325" s="327">
        <f t="shared" si="120"/>
        <v>9.9234825182999948</v>
      </c>
    </row>
    <row r="326" spans="2:43" ht="15" customHeight="1" x14ac:dyDescent="0.25">
      <c r="B326" s="131" t="s">
        <v>94</v>
      </c>
      <c r="C326" s="131"/>
      <c r="D326" s="131"/>
      <c r="E326" s="131"/>
      <c r="F326" s="131"/>
      <c r="G326" s="131"/>
      <c r="H326" s="131"/>
      <c r="I326" s="131"/>
      <c r="J326" s="131"/>
      <c r="K326" s="131"/>
      <c r="L326" s="327">
        <v>0</v>
      </c>
      <c r="M326" s="327">
        <v>0</v>
      </c>
      <c r="N326" s="327">
        <v>0</v>
      </c>
      <c r="O326" s="327">
        <v>0</v>
      </c>
      <c r="P326" s="327">
        <v>0</v>
      </c>
      <c r="Q326" s="327">
        <v>0</v>
      </c>
      <c r="R326" s="327">
        <v>0</v>
      </c>
      <c r="S326" s="327">
        <v>0</v>
      </c>
      <c r="T326" s="327">
        <v>0</v>
      </c>
      <c r="U326" s="327">
        <v>0</v>
      </c>
      <c r="V326" s="327">
        <v>0</v>
      </c>
      <c r="W326" s="327">
        <v>0</v>
      </c>
      <c r="X326" s="327">
        <f t="shared" si="121"/>
        <v>1.39</v>
      </c>
      <c r="Y326" s="327"/>
      <c r="AA326" s="327">
        <v>0.6</v>
      </c>
      <c r="AB326" s="327">
        <v>0</v>
      </c>
      <c r="AC326" s="327">
        <v>0</v>
      </c>
      <c r="AD326" s="327">
        <v>1.39</v>
      </c>
      <c r="AE326" s="327">
        <v>4.5474735088646416E-18</v>
      </c>
      <c r="AF326" s="327">
        <v>0</v>
      </c>
      <c r="AJ326" s="327">
        <f>AA326</f>
        <v>0.6</v>
      </c>
      <c r="AK326" s="327">
        <f t="shared" si="122"/>
        <v>-0.6</v>
      </c>
      <c r="AL326" s="327">
        <f t="shared" si="122"/>
        <v>0</v>
      </c>
      <c r="AM326" s="327">
        <f t="shared" si="122"/>
        <v>1.39</v>
      </c>
      <c r="AN326" s="327">
        <f t="shared" si="120"/>
        <v>4.5474735088646416E-18</v>
      </c>
    </row>
    <row r="327" spans="2:43" ht="15" customHeight="1" x14ac:dyDescent="0.25">
      <c r="B327" s="6" t="s">
        <v>95</v>
      </c>
      <c r="C327" s="6"/>
      <c r="D327" s="6"/>
      <c r="E327" s="6"/>
      <c r="F327" s="6"/>
      <c r="G327" s="6"/>
      <c r="H327" s="6"/>
      <c r="I327" s="6"/>
      <c r="J327" s="6"/>
      <c r="K327" s="6"/>
      <c r="L327" s="318">
        <v>0</v>
      </c>
      <c r="M327" s="318">
        <v>0</v>
      </c>
      <c r="N327" s="318">
        <v>0</v>
      </c>
      <c r="O327" s="318">
        <v>0</v>
      </c>
      <c r="P327" s="318">
        <v>0</v>
      </c>
      <c r="Q327" s="318">
        <v>0</v>
      </c>
      <c r="R327" s="318">
        <v>0</v>
      </c>
      <c r="S327" s="318">
        <v>0</v>
      </c>
      <c r="T327" s="318">
        <v>0</v>
      </c>
      <c r="U327" s="318">
        <v>0</v>
      </c>
      <c r="V327" s="318">
        <v>0</v>
      </c>
      <c r="W327" s="318">
        <v>0</v>
      </c>
      <c r="X327" s="318">
        <f t="shared" si="121"/>
        <v>13.04</v>
      </c>
      <c r="Y327" s="318"/>
      <c r="AA327" s="318">
        <v>2.42</v>
      </c>
      <c r="AB327" s="318">
        <v>12.62</v>
      </c>
      <c r="AC327" s="318">
        <v>17.75</v>
      </c>
      <c r="AD327" s="318">
        <v>13.04</v>
      </c>
      <c r="AE327" s="318">
        <v>6.9502561521000041</v>
      </c>
      <c r="AF327" s="318">
        <v>11.986305444099806</v>
      </c>
      <c r="AJ327" s="318">
        <f>AA327</f>
        <v>2.42</v>
      </c>
      <c r="AK327" s="318">
        <f t="shared" si="122"/>
        <v>10.199999999999999</v>
      </c>
      <c r="AL327" s="318">
        <f t="shared" si="122"/>
        <v>5.1300000000000008</v>
      </c>
      <c r="AM327" s="318">
        <f t="shared" si="122"/>
        <v>-4.7100000000000009</v>
      </c>
      <c r="AN327" s="318">
        <f t="shared" si="120"/>
        <v>6.9502561521000041</v>
      </c>
    </row>
    <row r="330" spans="2:43" ht="15" customHeight="1" x14ac:dyDescent="0.25">
      <c r="B330" s="170" t="s">
        <v>96</v>
      </c>
      <c r="C330" s="170"/>
      <c r="D330" s="170"/>
      <c r="E330" s="170"/>
      <c r="F330" s="170"/>
      <c r="G330" s="170"/>
      <c r="H330" s="170"/>
      <c r="I330" s="170"/>
      <c r="J330" s="170"/>
      <c r="K330" s="170"/>
      <c r="L330" s="240">
        <v>2010</v>
      </c>
      <c r="M330" s="240">
        <v>2011</v>
      </c>
      <c r="N330" s="240">
        <v>2012</v>
      </c>
      <c r="O330" s="240">
        <v>2013</v>
      </c>
      <c r="P330" s="240">
        <v>2014</v>
      </c>
      <c r="Q330" s="240">
        <v>2015</v>
      </c>
      <c r="R330" s="240">
        <v>2016</v>
      </c>
      <c r="S330" s="240">
        <v>2017</v>
      </c>
      <c r="T330" s="240">
        <v>2018</v>
      </c>
      <c r="U330" s="240">
        <v>2019</v>
      </c>
      <c r="V330" s="240">
        <v>2020</v>
      </c>
      <c r="W330" s="240">
        <v>2021</v>
      </c>
      <c r="X330" s="241">
        <v>2022</v>
      </c>
      <c r="Y330" s="242">
        <v>2023</v>
      </c>
      <c r="AA330" s="243" t="s">
        <v>283</v>
      </c>
      <c r="AB330" s="243" t="s">
        <v>284</v>
      </c>
      <c r="AC330" s="243" t="s">
        <v>285</v>
      </c>
      <c r="AD330" s="243">
        <v>2022</v>
      </c>
      <c r="AE330" s="244" t="s">
        <v>313</v>
      </c>
      <c r="AF330" s="244" t="s">
        <v>314</v>
      </c>
      <c r="AG330" s="245" t="s">
        <v>315</v>
      </c>
      <c r="AH330" s="246">
        <v>2023</v>
      </c>
      <c r="AJ330" s="243" t="s">
        <v>283</v>
      </c>
      <c r="AK330" s="243" t="s">
        <v>286</v>
      </c>
      <c r="AL330" s="243" t="s">
        <v>287</v>
      </c>
      <c r="AM330" s="243" t="s">
        <v>288</v>
      </c>
      <c r="AN330" s="244" t="s">
        <v>313</v>
      </c>
      <c r="AO330" s="244" t="s">
        <v>318</v>
      </c>
      <c r="AP330" s="244" t="s">
        <v>316</v>
      </c>
      <c r="AQ330" s="244" t="s">
        <v>317</v>
      </c>
    </row>
    <row r="331" spans="2:43" ht="15" customHeight="1" x14ac:dyDescent="0.25">
      <c r="B331" s="6" t="s">
        <v>97</v>
      </c>
      <c r="C331" s="6"/>
      <c r="D331" s="6"/>
      <c r="E331" s="6"/>
      <c r="F331" s="6"/>
      <c r="G331" s="6"/>
      <c r="H331" s="6"/>
      <c r="I331" s="6"/>
      <c r="J331" s="6"/>
      <c r="K331" s="6"/>
      <c r="L331" s="318">
        <v>0</v>
      </c>
      <c r="M331" s="318">
        <v>0</v>
      </c>
      <c r="N331" s="318">
        <v>0</v>
      </c>
      <c r="O331" s="318">
        <v>0</v>
      </c>
      <c r="P331" s="318">
        <v>0</v>
      </c>
      <c r="Q331" s="318">
        <v>0</v>
      </c>
      <c r="R331" s="318">
        <v>0</v>
      </c>
      <c r="S331" s="318">
        <v>0</v>
      </c>
      <c r="T331" s="318">
        <v>0</v>
      </c>
      <c r="U331" s="318">
        <v>0</v>
      </c>
      <c r="V331" s="318">
        <v>0</v>
      </c>
      <c r="W331" s="318">
        <v>28</v>
      </c>
      <c r="X331" s="318">
        <f>+AD331</f>
        <v>711.33</v>
      </c>
      <c r="Y331" s="318"/>
      <c r="AA331" s="318">
        <v>428.96</v>
      </c>
      <c r="AB331" s="318">
        <v>448.94</v>
      </c>
      <c r="AC331" s="318">
        <v>666.47</v>
      </c>
      <c r="AD331" s="318">
        <v>711.33</v>
      </c>
      <c r="AE331" s="318" vm="128">
        <v>736.0008056099997</v>
      </c>
      <c r="AF331" s="318">
        <v>790.10305559000074</v>
      </c>
      <c r="AJ331" s="318"/>
      <c r="AK331" s="318"/>
      <c r="AL331" s="318"/>
      <c r="AM331" s="318"/>
      <c r="AN331" s="318"/>
      <c r="AO331" s="318"/>
      <c r="AP331" s="318"/>
      <c r="AQ331" s="318"/>
    </row>
    <row r="332" spans="2:43" ht="15" customHeight="1" x14ac:dyDescent="0.25">
      <c r="B332" s="215" t="s">
        <v>74</v>
      </c>
      <c r="C332" s="6"/>
      <c r="D332" s="6"/>
      <c r="E332" s="6"/>
      <c r="F332" s="6"/>
      <c r="G332" s="6"/>
      <c r="H332" s="6"/>
      <c r="I332" s="6"/>
      <c r="J332" s="6"/>
      <c r="K332" s="6"/>
      <c r="L332" s="327">
        <v>0</v>
      </c>
      <c r="M332" s="327">
        <v>0</v>
      </c>
      <c r="N332" s="327">
        <v>0</v>
      </c>
      <c r="O332" s="327">
        <v>0</v>
      </c>
      <c r="P332" s="327">
        <v>0</v>
      </c>
      <c r="Q332" s="327">
        <v>0</v>
      </c>
      <c r="R332" s="327">
        <v>0</v>
      </c>
      <c r="S332" s="327">
        <v>0</v>
      </c>
      <c r="T332" s="327">
        <v>0</v>
      </c>
      <c r="U332" s="327">
        <v>0</v>
      </c>
      <c r="V332" s="327">
        <v>0</v>
      </c>
      <c r="W332" s="327">
        <v>28</v>
      </c>
      <c r="X332" s="327">
        <f>+AD332</f>
        <v>404.63</v>
      </c>
      <c r="Y332" s="327"/>
      <c r="AA332" s="327">
        <v>197.29</v>
      </c>
      <c r="AB332" s="327">
        <v>204.63</v>
      </c>
      <c r="AC332" s="327">
        <v>404.63</v>
      </c>
      <c r="AD332" s="327">
        <v>404.63</v>
      </c>
      <c r="AE332" s="327" vm="235">
        <v>411.80734583999998</v>
      </c>
      <c r="AF332" s="327" vm="213">
        <v>411.80734583999998</v>
      </c>
      <c r="AJ332" s="318"/>
      <c r="AK332" s="318"/>
      <c r="AL332" s="318"/>
      <c r="AM332" s="318"/>
      <c r="AN332" s="318"/>
      <c r="AO332" s="318"/>
      <c r="AP332" s="318"/>
      <c r="AQ332" s="318"/>
    </row>
    <row r="333" spans="2:43" ht="15" customHeight="1" x14ac:dyDescent="0.25">
      <c r="B333" s="215" t="s">
        <v>294</v>
      </c>
      <c r="C333" s="6"/>
      <c r="D333" s="6"/>
      <c r="E333" s="6"/>
      <c r="F333" s="6"/>
      <c r="G333" s="6"/>
      <c r="H333" s="6"/>
      <c r="I333" s="6"/>
      <c r="J333" s="6"/>
      <c r="K333" s="6"/>
      <c r="L333" s="327">
        <v>0</v>
      </c>
      <c r="M333" s="327">
        <v>0</v>
      </c>
      <c r="N333" s="327">
        <v>0</v>
      </c>
      <c r="O333" s="327">
        <v>0</v>
      </c>
      <c r="P333" s="327">
        <v>0</v>
      </c>
      <c r="Q333" s="327">
        <v>0</v>
      </c>
      <c r="R333" s="327">
        <v>0</v>
      </c>
      <c r="S333" s="327">
        <v>0</v>
      </c>
      <c r="T333" s="327">
        <v>0</v>
      </c>
      <c r="U333" s="327">
        <v>0</v>
      </c>
      <c r="V333" s="327">
        <v>0</v>
      </c>
      <c r="W333" s="327">
        <v>0</v>
      </c>
      <c r="X333" s="327">
        <f>+AD333</f>
        <v>229.6</v>
      </c>
      <c r="Y333" s="327"/>
      <c r="AA333" s="327">
        <v>191.29</v>
      </c>
      <c r="AB333" s="327">
        <v>196.32</v>
      </c>
      <c r="AC333" s="327">
        <v>208.16</v>
      </c>
      <c r="AD333" s="327">
        <v>229.6</v>
      </c>
      <c r="AE333" s="327" vm="230">
        <v>243.53026812999997</v>
      </c>
      <c r="AF333" s="327" vm="208">
        <v>266.56796395999982</v>
      </c>
      <c r="AJ333" s="318"/>
      <c r="AK333" s="318"/>
      <c r="AL333" s="318"/>
      <c r="AM333" s="318"/>
      <c r="AN333" s="318"/>
      <c r="AO333" s="318"/>
      <c r="AP333" s="318"/>
      <c r="AQ333" s="318"/>
    </row>
    <row r="334" spans="2:43" ht="15" customHeight="1" x14ac:dyDescent="0.25">
      <c r="B334" s="215" t="s">
        <v>296</v>
      </c>
      <c r="C334" s="6"/>
      <c r="D334" s="6"/>
      <c r="E334" s="6"/>
      <c r="F334" s="6"/>
      <c r="G334" s="6"/>
      <c r="H334" s="6"/>
      <c r="I334" s="6"/>
      <c r="J334" s="6"/>
      <c r="K334" s="6"/>
      <c r="L334" s="327">
        <v>0</v>
      </c>
      <c r="M334" s="327">
        <v>0</v>
      </c>
      <c r="N334" s="327">
        <v>0</v>
      </c>
      <c r="O334" s="327">
        <v>0</v>
      </c>
      <c r="P334" s="327">
        <v>0</v>
      </c>
      <c r="Q334" s="327">
        <v>0</v>
      </c>
      <c r="R334" s="327">
        <v>0</v>
      </c>
      <c r="S334" s="327">
        <v>0</v>
      </c>
      <c r="T334" s="327">
        <v>0</v>
      </c>
      <c r="U334" s="327">
        <v>0</v>
      </c>
      <c r="V334" s="327">
        <v>0</v>
      </c>
      <c r="W334" s="327">
        <v>0</v>
      </c>
      <c r="X334" s="327">
        <f>+AD334</f>
        <v>77.099999999999994</v>
      </c>
      <c r="Y334" s="327"/>
      <c r="AA334" s="327">
        <v>40.380000000000003</v>
      </c>
      <c r="AB334" s="327">
        <v>47.99</v>
      </c>
      <c r="AC334" s="327">
        <v>53.68</v>
      </c>
      <c r="AD334" s="327">
        <v>77.099999999999994</v>
      </c>
      <c r="AE334" s="327">
        <v>80.663191640000008</v>
      </c>
      <c r="AF334" s="327">
        <v>111.72774579</v>
      </c>
      <c r="AJ334" s="318"/>
      <c r="AK334" s="318"/>
      <c r="AL334" s="318"/>
      <c r="AM334" s="318"/>
      <c r="AN334" s="318"/>
      <c r="AO334" s="318"/>
      <c r="AP334" s="318"/>
      <c r="AQ334" s="318"/>
    </row>
    <row r="335" spans="2:43" ht="15" customHeight="1" x14ac:dyDescent="0.25">
      <c r="B335" s="20"/>
      <c r="C335" s="20"/>
      <c r="D335" s="20"/>
      <c r="E335" s="20"/>
      <c r="F335" s="20"/>
      <c r="G335" s="20"/>
      <c r="H335" s="20"/>
      <c r="I335" s="20"/>
      <c r="J335" s="20"/>
      <c r="K335" s="20"/>
      <c r="Q335" s="332"/>
      <c r="R335" s="332"/>
      <c r="S335" s="332"/>
      <c r="T335" s="332"/>
      <c r="U335" s="332"/>
      <c r="W335" s="235"/>
    </row>
    <row r="336" spans="2:43" ht="15" customHeight="1" x14ac:dyDescent="0.25">
      <c r="B336" s="39" t="s">
        <v>264</v>
      </c>
      <c r="C336" s="39"/>
      <c r="D336" s="39"/>
      <c r="E336" s="39"/>
      <c r="F336" s="39"/>
      <c r="G336" s="39"/>
      <c r="H336" s="39"/>
      <c r="I336" s="39"/>
      <c r="J336" s="39"/>
      <c r="K336" s="39"/>
      <c r="L336" s="318">
        <v>0</v>
      </c>
      <c r="M336" s="318">
        <v>0</v>
      </c>
      <c r="N336" s="318">
        <v>0</v>
      </c>
      <c r="O336" s="318">
        <v>0</v>
      </c>
      <c r="P336" s="318">
        <v>0</v>
      </c>
      <c r="Q336" s="318">
        <v>0</v>
      </c>
      <c r="R336" s="318">
        <v>0</v>
      </c>
      <c r="S336" s="318">
        <v>0</v>
      </c>
      <c r="T336" s="318">
        <v>0</v>
      </c>
      <c r="U336" s="318">
        <v>0</v>
      </c>
      <c r="V336" s="318">
        <v>0</v>
      </c>
      <c r="W336" s="342">
        <v>0.2</v>
      </c>
      <c r="X336" s="342">
        <f>+AD336</f>
        <v>0.16</v>
      </c>
      <c r="Y336" s="342"/>
      <c r="AA336" s="342">
        <v>0.18</v>
      </c>
      <c r="AB336" s="342">
        <v>0.17</v>
      </c>
      <c r="AC336" s="342">
        <v>0.17</v>
      </c>
      <c r="AD336" s="342">
        <v>0.16</v>
      </c>
      <c r="AE336" s="342" vm="234">
        <v>0.1775895414008275</v>
      </c>
      <c r="AF336" s="342" vm="198">
        <v>0.18371783383297718</v>
      </c>
      <c r="AJ336" s="342"/>
      <c r="AK336" s="342"/>
      <c r="AL336" s="342"/>
      <c r="AM336" s="342"/>
      <c r="AN336" s="342"/>
      <c r="AO336" s="342"/>
      <c r="AP336" s="342"/>
      <c r="AQ336" s="342"/>
    </row>
    <row r="337" spans="1:43" ht="15" customHeight="1" x14ac:dyDescent="0.25">
      <c r="B337" s="131"/>
      <c r="C337" s="131"/>
      <c r="D337" s="131"/>
      <c r="E337" s="131"/>
      <c r="F337" s="131"/>
      <c r="G337" s="131"/>
      <c r="H337" s="131"/>
      <c r="I337" s="131"/>
      <c r="J337" s="131"/>
      <c r="K337" s="131"/>
      <c r="Q337" s="332"/>
      <c r="R337" s="332"/>
      <c r="S337" s="332"/>
      <c r="T337" s="332"/>
      <c r="U337" s="332"/>
      <c r="W337" s="235"/>
    </row>
    <row r="338" spans="1:43" ht="15" customHeight="1" x14ac:dyDescent="0.25">
      <c r="B338" s="39" t="s">
        <v>265</v>
      </c>
      <c r="C338" s="39"/>
      <c r="D338" s="39"/>
      <c r="E338" s="39"/>
      <c r="F338" s="39"/>
      <c r="G338" s="39"/>
      <c r="H338" s="39"/>
      <c r="I338" s="39"/>
      <c r="J338" s="39"/>
      <c r="K338" s="39"/>
      <c r="L338" s="318">
        <v>0</v>
      </c>
      <c r="M338" s="318">
        <v>0</v>
      </c>
      <c r="N338" s="318">
        <v>0</v>
      </c>
      <c r="O338" s="318">
        <v>0</v>
      </c>
      <c r="P338" s="318">
        <v>0</v>
      </c>
      <c r="Q338" s="318">
        <v>0</v>
      </c>
      <c r="R338" s="318">
        <v>0</v>
      </c>
      <c r="S338" s="318">
        <v>0</v>
      </c>
      <c r="T338" s="318">
        <v>0</v>
      </c>
      <c r="U338" s="318">
        <v>0</v>
      </c>
      <c r="V338" s="318">
        <v>0</v>
      </c>
      <c r="W338" s="318">
        <v>22.8</v>
      </c>
      <c r="X338" s="318">
        <f>+AD338</f>
        <v>635.51</v>
      </c>
      <c r="Y338" s="318"/>
      <c r="AA338" s="318">
        <v>66.03</v>
      </c>
      <c r="AB338" s="318">
        <v>230.66</v>
      </c>
      <c r="AC338" s="318">
        <v>419.43</v>
      </c>
      <c r="AD338" s="318">
        <v>635.51</v>
      </c>
      <c r="AE338" s="318">
        <v>275.94683316372993</v>
      </c>
      <c r="AF338" s="318">
        <v>587.79629020707</v>
      </c>
      <c r="AJ338" s="318">
        <f>AA338</f>
        <v>66.03</v>
      </c>
      <c r="AK338" s="318">
        <f>AB338-AA338</f>
        <v>164.63</v>
      </c>
      <c r="AL338" s="318">
        <f>AC338-AB338</f>
        <v>188.77</v>
      </c>
      <c r="AM338" s="318">
        <f>AD338-AC338</f>
        <v>216.07999999999998</v>
      </c>
      <c r="AN338" s="318">
        <f>AE338</f>
        <v>275.94683316372993</v>
      </c>
    </row>
    <row r="339" spans="1:43" ht="15" customHeight="1" x14ac:dyDescent="0.25">
      <c r="B339" s="131"/>
      <c r="C339" s="131"/>
      <c r="D339" s="131"/>
      <c r="E339" s="131"/>
      <c r="F339" s="131"/>
      <c r="G339" s="131"/>
      <c r="H339" s="131"/>
      <c r="I339" s="131"/>
      <c r="J339" s="131"/>
      <c r="K339" s="131"/>
      <c r="M339" s="318"/>
      <c r="N339" s="318"/>
      <c r="O339" s="318"/>
      <c r="P339" s="318"/>
      <c r="Q339" s="318"/>
      <c r="R339" s="318"/>
      <c r="S339" s="318"/>
      <c r="T339" s="318"/>
      <c r="U339" s="318"/>
      <c r="V339" s="318"/>
      <c r="W339" s="318"/>
      <c r="X339" s="318"/>
      <c r="Y339" s="318"/>
      <c r="AA339" s="318"/>
      <c r="AB339" s="318"/>
      <c r="AC339" s="318"/>
      <c r="AD339" s="318"/>
      <c r="AE339" s="318"/>
      <c r="AF339" s="318"/>
      <c r="AJ339" s="318"/>
      <c r="AK339" s="318"/>
      <c r="AL339" s="318"/>
      <c r="AM339" s="318"/>
      <c r="AN339" s="318"/>
      <c r="AO339" s="318"/>
      <c r="AP339" s="318"/>
      <c r="AQ339" s="318"/>
    </row>
    <row r="340" spans="1:43" ht="15" customHeight="1" x14ac:dyDescent="0.25">
      <c r="B340" s="39" t="s">
        <v>108</v>
      </c>
      <c r="C340" s="39"/>
      <c r="D340" s="39"/>
      <c r="E340" s="39"/>
      <c r="F340" s="39"/>
      <c r="G340" s="39"/>
      <c r="H340" s="39"/>
      <c r="I340" s="39"/>
      <c r="J340" s="39"/>
      <c r="K340" s="39"/>
      <c r="L340" s="318">
        <v>0</v>
      </c>
      <c r="M340" s="318">
        <v>0</v>
      </c>
      <c r="N340" s="318">
        <v>0</v>
      </c>
      <c r="O340" s="318">
        <v>0</v>
      </c>
      <c r="P340" s="318">
        <v>0</v>
      </c>
      <c r="Q340" s="318">
        <v>0</v>
      </c>
      <c r="R340" s="318">
        <v>0</v>
      </c>
      <c r="S340" s="318">
        <v>0</v>
      </c>
      <c r="T340" s="318">
        <v>0</v>
      </c>
      <c r="U340" s="318">
        <v>0</v>
      </c>
      <c r="V340" s="318">
        <v>0</v>
      </c>
      <c r="W340" s="318">
        <v>54.63</v>
      </c>
      <c r="X340" s="318">
        <f>+AD340</f>
        <v>104.21</v>
      </c>
      <c r="Y340" s="318"/>
      <c r="AA340" s="318">
        <v>64.59</v>
      </c>
      <c r="AB340" s="318">
        <v>192.84</v>
      </c>
      <c r="AC340" s="318">
        <v>109.06</v>
      </c>
      <c r="AD340" s="318">
        <v>104.21</v>
      </c>
      <c r="AE340" s="318" vm="231">
        <v>100.62892624362769</v>
      </c>
      <c r="AF340" s="318" vm="200">
        <v>102.1895194329342</v>
      </c>
      <c r="AJ340" s="318"/>
      <c r="AK340" s="318"/>
      <c r="AL340" s="318"/>
      <c r="AM340" s="318"/>
      <c r="AN340" s="318"/>
      <c r="AO340" s="318"/>
      <c r="AP340" s="318"/>
      <c r="AQ340" s="318"/>
    </row>
    <row r="343" spans="1:43" s="350" customFormat="1" ht="15" customHeight="1" x14ac:dyDescent="0.25">
      <c r="A343" s="214"/>
      <c r="B343" s="214"/>
      <c r="C343" s="214"/>
      <c r="D343" s="214"/>
      <c r="E343" s="214"/>
      <c r="F343" s="214"/>
      <c r="G343" s="214"/>
      <c r="H343" s="214"/>
      <c r="I343" s="214"/>
      <c r="J343" s="214"/>
      <c r="K343" s="214"/>
    </row>
    <row r="344" spans="1:43" s="350" customFormat="1" ht="15" customHeight="1" x14ac:dyDescent="0.25">
      <c r="A344" s="214"/>
      <c r="B344" s="214"/>
      <c r="C344" s="214"/>
      <c r="D344" s="214"/>
      <c r="E344" s="214"/>
      <c r="F344" s="214"/>
      <c r="G344" s="214"/>
      <c r="H344" s="214"/>
      <c r="I344" s="214"/>
      <c r="J344" s="214"/>
      <c r="K344" s="214"/>
    </row>
    <row r="345" spans="1:43" s="350" customFormat="1" ht="15" customHeight="1" x14ac:dyDescent="0.25">
      <c r="A345" s="214"/>
      <c r="B345" s="232"/>
      <c r="C345" s="232"/>
      <c r="D345" s="232"/>
      <c r="E345" s="232"/>
      <c r="F345" s="232"/>
      <c r="G345" s="232"/>
      <c r="H345" s="232"/>
      <c r="I345" s="232"/>
      <c r="J345" s="232"/>
      <c r="K345" s="232"/>
      <c r="L345" s="356"/>
      <c r="M345" s="356"/>
      <c r="N345" s="356"/>
      <c r="O345" s="356"/>
      <c r="P345" s="356"/>
      <c r="Q345" s="356"/>
      <c r="R345" s="356"/>
      <c r="S345" s="356"/>
      <c r="T345" s="356"/>
      <c r="U345" s="356"/>
      <c r="V345" s="356"/>
      <c r="W345" s="356"/>
      <c r="X345" s="356"/>
      <c r="Y345" s="356"/>
      <c r="Z345" s="356"/>
      <c r="AA345" s="356"/>
      <c r="AB345" s="356"/>
      <c r="AC345" s="356"/>
      <c r="AD345" s="356"/>
      <c r="AE345" s="356"/>
      <c r="AI345" s="356"/>
      <c r="AJ345" s="356"/>
      <c r="AK345" s="356"/>
      <c r="AL345" s="356"/>
      <c r="AM345" s="356"/>
      <c r="AN345" s="356"/>
      <c r="AO345" s="356"/>
      <c r="AP345" s="356"/>
      <c r="AQ345" s="356"/>
    </row>
    <row r="346" spans="1:43" s="350" customFormat="1" ht="15" customHeight="1" x14ac:dyDescent="0.25">
      <c r="A346" s="214"/>
      <c r="B346" s="232"/>
      <c r="C346" s="232"/>
      <c r="D346" s="232"/>
      <c r="E346" s="232"/>
      <c r="F346" s="232"/>
      <c r="G346" s="232"/>
      <c r="H346" s="232"/>
      <c r="I346" s="232"/>
      <c r="J346" s="232"/>
      <c r="K346" s="232"/>
      <c r="L346" s="357"/>
      <c r="M346" s="357"/>
      <c r="N346" s="357"/>
      <c r="O346" s="357"/>
      <c r="P346" s="357"/>
      <c r="Q346" s="357"/>
      <c r="R346" s="357"/>
      <c r="S346" s="357"/>
      <c r="T346" s="357"/>
      <c r="U346" s="357"/>
      <c r="V346" s="357"/>
      <c r="W346" s="357"/>
      <c r="X346" s="357"/>
      <c r="Y346" s="357"/>
      <c r="Z346" s="356"/>
      <c r="AA346" s="355"/>
      <c r="AB346" s="355"/>
      <c r="AC346" s="355"/>
      <c r="AD346" s="355"/>
      <c r="AE346" s="355"/>
      <c r="AF346" s="355"/>
      <c r="AG346" s="355"/>
      <c r="AH346" s="355"/>
      <c r="AI346" s="356"/>
      <c r="AJ346" s="355"/>
      <c r="AK346" s="355"/>
      <c r="AL346" s="355"/>
      <c r="AM346" s="355"/>
      <c r="AN346" s="355"/>
      <c r="AO346" s="355"/>
      <c r="AP346" s="355"/>
      <c r="AQ346" s="355"/>
    </row>
    <row r="347" spans="1:43" s="350" customFormat="1" ht="15" customHeight="1" x14ac:dyDescent="0.25">
      <c r="A347" s="214"/>
      <c r="B347" s="232"/>
      <c r="C347" s="232"/>
      <c r="D347" s="232"/>
      <c r="E347" s="232"/>
      <c r="F347" s="232"/>
      <c r="G347" s="232"/>
      <c r="H347" s="232"/>
      <c r="I347" s="232"/>
      <c r="J347" s="232"/>
      <c r="K347" s="232"/>
      <c r="L347" s="357"/>
      <c r="M347" s="357"/>
      <c r="N347" s="357"/>
      <c r="O347" s="357"/>
      <c r="P347" s="357"/>
      <c r="Q347" s="357"/>
      <c r="R347" s="357"/>
      <c r="S347" s="357"/>
      <c r="T347" s="357"/>
      <c r="U347" s="357"/>
      <c r="V347" s="357"/>
      <c r="W347" s="357"/>
      <c r="X347" s="357"/>
      <c r="Y347" s="357"/>
      <c r="Z347" s="356"/>
      <c r="AA347" s="355"/>
      <c r="AB347" s="355"/>
      <c r="AC347" s="355"/>
      <c r="AD347" s="355"/>
      <c r="AE347" s="355"/>
      <c r="AF347" s="355"/>
      <c r="AG347" s="355"/>
      <c r="AH347" s="355"/>
      <c r="AI347" s="356"/>
      <c r="AJ347" s="355"/>
      <c r="AK347" s="355"/>
      <c r="AL347" s="355"/>
      <c r="AM347" s="355"/>
      <c r="AN347" s="355"/>
      <c r="AO347" s="355"/>
      <c r="AP347" s="355"/>
      <c r="AQ347" s="355"/>
    </row>
    <row r="348" spans="1:43" s="350" customFormat="1" ht="15" customHeight="1" x14ac:dyDescent="0.25">
      <c r="A348" s="214"/>
      <c r="B348" s="232"/>
      <c r="C348" s="232"/>
      <c r="D348" s="232"/>
      <c r="E348" s="232"/>
      <c r="F348" s="232"/>
      <c r="G348" s="232"/>
      <c r="H348" s="232"/>
      <c r="I348" s="232"/>
      <c r="J348" s="232"/>
      <c r="K348" s="232"/>
      <c r="L348" s="357"/>
      <c r="M348" s="357"/>
      <c r="N348" s="357"/>
      <c r="O348" s="357"/>
      <c r="P348" s="357"/>
      <c r="Q348" s="357"/>
      <c r="R348" s="357"/>
      <c r="S348" s="357"/>
      <c r="T348" s="357"/>
      <c r="U348" s="357"/>
      <c r="V348" s="357"/>
      <c r="W348" s="357"/>
      <c r="X348" s="357"/>
      <c r="Y348" s="357"/>
      <c r="Z348" s="356"/>
      <c r="AA348" s="355"/>
      <c r="AB348" s="355"/>
      <c r="AC348" s="355"/>
      <c r="AD348" s="355"/>
      <c r="AE348" s="355"/>
      <c r="AF348" s="355"/>
      <c r="AG348" s="355"/>
      <c r="AH348" s="355"/>
      <c r="AI348" s="356"/>
      <c r="AJ348" s="355"/>
      <c r="AK348" s="355"/>
      <c r="AL348" s="355"/>
      <c r="AM348" s="355"/>
      <c r="AN348" s="355"/>
      <c r="AO348" s="355"/>
      <c r="AP348" s="355"/>
      <c r="AQ348" s="355"/>
    </row>
    <row r="349" spans="1:43" s="350" customFormat="1" ht="15" customHeight="1" x14ac:dyDescent="0.25">
      <c r="A349" s="214"/>
      <c r="B349" s="232"/>
      <c r="C349" s="232"/>
      <c r="D349" s="232"/>
      <c r="E349" s="232"/>
      <c r="F349" s="232"/>
      <c r="G349" s="232"/>
      <c r="H349" s="232"/>
      <c r="I349" s="232"/>
      <c r="J349" s="232"/>
      <c r="K349" s="232"/>
      <c r="L349" s="357"/>
      <c r="M349" s="357"/>
      <c r="N349" s="357"/>
      <c r="O349" s="357"/>
      <c r="P349" s="357"/>
      <c r="Q349" s="357"/>
      <c r="R349" s="357"/>
      <c r="S349" s="357"/>
      <c r="T349" s="357"/>
      <c r="U349" s="357"/>
      <c r="V349" s="357"/>
      <c r="W349" s="357"/>
      <c r="X349" s="357"/>
      <c r="Y349" s="357"/>
      <c r="Z349" s="356"/>
      <c r="AA349" s="355"/>
      <c r="AB349" s="355"/>
      <c r="AC349" s="355"/>
      <c r="AD349" s="355"/>
      <c r="AE349" s="355"/>
      <c r="AF349" s="355"/>
      <c r="AG349" s="355"/>
      <c r="AH349" s="355"/>
      <c r="AI349" s="356"/>
      <c r="AJ349" s="355"/>
      <c r="AK349" s="355"/>
      <c r="AL349" s="355"/>
      <c r="AM349" s="355"/>
      <c r="AN349" s="355"/>
      <c r="AO349" s="355"/>
      <c r="AP349" s="355"/>
      <c r="AQ349" s="355"/>
    </row>
    <row r="350" spans="1:43" s="350" customFormat="1" ht="15" customHeight="1" x14ac:dyDescent="0.25">
      <c r="A350" s="214"/>
      <c r="B350" s="232"/>
      <c r="C350" s="232"/>
      <c r="D350" s="232"/>
      <c r="E350" s="232"/>
      <c r="F350" s="232"/>
      <c r="G350" s="232"/>
      <c r="H350" s="232"/>
      <c r="I350" s="232"/>
      <c r="J350" s="232"/>
      <c r="K350" s="232"/>
      <c r="L350" s="355"/>
      <c r="M350" s="355"/>
      <c r="N350" s="355"/>
      <c r="O350" s="355"/>
      <c r="P350" s="355"/>
      <c r="Q350" s="355"/>
      <c r="R350" s="355"/>
      <c r="S350" s="355"/>
      <c r="T350" s="355"/>
      <c r="U350" s="355"/>
      <c r="V350" s="355"/>
      <c r="W350" s="355"/>
      <c r="X350" s="355"/>
      <c r="Y350" s="355"/>
      <c r="Z350" s="355"/>
      <c r="AA350" s="355"/>
      <c r="AB350" s="355"/>
      <c r="AC350" s="355"/>
      <c r="AD350" s="355"/>
      <c r="AE350" s="355"/>
      <c r="AF350" s="355"/>
      <c r="AG350" s="355"/>
      <c r="AH350" s="355"/>
      <c r="AI350" s="356"/>
      <c r="AJ350" s="355"/>
      <c r="AK350" s="355"/>
      <c r="AL350" s="355"/>
      <c r="AM350" s="355"/>
      <c r="AN350" s="355"/>
      <c r="AO350" s="355"/>
      <c r="AP350" s="355"/>
      <c r="AQ350" s="355"/>
    </row>
    <row r="351" spans="1:43" s="350" customFormat="1" ht="15" customHeight="1" x14ac:dyDescent="0.25">
      <c r="A351" s="214"/>
      <c r="B351" s="232"/>
      <c r="C351" s="232"/>
      <c r="D351" s="232"/>
      <c r="E351" s="232"/>
      <c r="F351" s="232"/>
      <c r="G351" s="232"/>
      <c r="H351" s="232"/>
      <c r="I351" s="232"/>
      <c r="J351" s="232"/>
      <c r="K351" s="232"/>
      <c r="L351" s="357"/>
      <c r="M351" s="357"/>
      <c r="N351" s="357"/>
      <c r="O351" s="357"/>
      <c r="P351" s="357"/>
      <c r="Q351" s="357"/>
      <c r="R351" s="357"/>
      <c r="S351" s="357"/>
      <c r="T351" s="357"/>
      <c r="U351" s="357"/>
      <c r="V351" s="357"/>
      <c r="W351" s="357"/>
      <c r="X351" s="357"/>
      <c r="Y351" s="357"/>
      <c r="Z351" s="356"/>
      <c r="AA351" s="355"/>
      <c r="AB351" s="355"/>
      <c r="AC351" s="355"/>
      <c r="AD351" s="355"/>
      <c r="AE351" s="355"/>
      <c r="AF351" s="355"/>
      <c r="AG351" s="355"/>
      <c r="AH351" s="355"/>
      <c r="AI351" s="356"/>
      <c r="AJ351" s="355"/>
      <c r="AK351" s="355"/>
      <c r="AL351" s="355"/>
      <c r="AM351" s="355"/>
      <c r="AN351" s="355"/>
      <c r="AO351" s="355"/>
      <c r="AP351" s="355"/>
      <c r="AQ351" s="355"/>
    </row>
    <row r="352" spans="1:43" s="350" customFormat="1" ht="15" customHeight="1" x14ac:dyDescent="0.25">
      <c r="A352" s="214"/>
      <c r="B352" s="232"/>
      <c r="C352" s="232"/>
      <c r="D352" s="232"/>
      <c r="E352" s="232"/>
      <c r="F352" s="232"/>
      <c r="G352" s="232"/>
      <c r="H352" s="232"/>
      <c r="I352" s="232"/>
      <c r="J352" s="232"/>
      <c r="K352" s="232"/>
      <c r="L352" s="357"/>
      <c r="M352" s="357"/>
      <c r="N352" s="357"/>
      <c r="O352" s="357"/>
      <c r="P352" s="357"/>
      <c r="Q352" s="357"/>
      <c r="R352" s="357"/>
      <c r="S352" s="357"/>
      <c r="T352" s="357"/>
      <c r="U352" s="357"/>
      <c r="V352" s="357"/>
      <c r="W352" s="357"/>
      <c r="X352" s="357"/>
      <c r="Y352" s="357"/>
      <c r="Z352" s="356"/>
      <c r="AA352" s="355"/>
      <c r="AB352" s="355"/>
      <c r="AC352" s="355"/>
      <c r="AD352" s="355"/>
      <c r="AE352" s="355"/>
      <c r="AF352" s="355"/>
      <c r="AG352" s="355"/>
      <c r="AH352" s="355"/>
      <c r="AI352" s="356"/>
      <c r="AJ352" s="355"/>
      <c r="AK352" s="355"/>
      <c r="AL352" s="355"/>
      <c r="AM352" s="355"/>
      <c r="AN352" s="355"/>
      <c r="AO352" s="355"/>
      <c r="AP352" s="355"/>
      <c r="AQ352" s="355"/>
    </row>
    <row r="353" spans="1:43" s="350" customFormat="1" ht="15" customHeight="1" x14ac:dyDescent="0.25">
      <c r="A353" s="214"/>
      <c r="B353" s="232"/>
      <c r="C353" s="232"/>
      <c r="D353" s="232"/>
      <c r="E353" s="232"/>
      <c r="F353" s="232"/>
      <c r="G353" s="232"/>
      <c r="H353" s="232"/>
      <c r="I353" s="232"/>
      <c r="J353" s="232"/>
      <c r="K353" s="232"/>
      <c r="L353" s="357"/>
      <c r="M353" s="357"/>
      <c r="N353" s="357"/>
      <c r="O353" s="357"/>
      <c r="P353" s="357"/>
      <c r="Q353" s="357"/>
      <c r="R353" s="357"/>
      <c r="S353" s="357"/>
      <c r="T353" s="357"/>
      <c r="U353" s="357"/>
      <c r="V353" s="357"/>
      <c r="W353" s="357"/>
      <c r="X353" s="357"/>
      <c r="Y353" s="357"/>
      <c r="Z353" s="356"/>
      <c r="AA353" s="355"/>
      <c r="AB353" s="355"/>
      <c r="AC353" s="355"/>
      <c r="AD353" s="355"/>
      <c r="AE353" s="355"/>
      <c r="AF353" s="355"/>
      <c r="AG353" s="355"/>
      <c r="AH353" s="355"/>
      <c r="AI353" s="356"/>
      <c r="AJ353" s="355"/>
      <c r="AK353" s="355"/>
      <c r="AL353" s="355"/>
      <c r="AM353" s="355"/>
      <c r="AN353" s="355"/>
      <c r="AO353" s="355"/>
      <c r="AP353" s="355"/>
      <c r="AQ353" s="355"/>
    </row>
    <row r="354" spans="1:43" s="350" customFormat="1" ht="15" customHeight="1" x14ac:dyDescent="0.25">
      <c r="A354" s="214"/>
      <c r="B354" s="232"/>
      <c r="C354" s="232"/>
      <c r="D354" s="232"/>
      <c r="E354" s="232"/>
      <c r="F354" s="232"/>
      <c r="G354" s="232"/>
      <c r="H354" s="232"/>
      <c r="I354" s="232"/>
      <c r="J354" s="232"/>
      <c r="K354" s="232"/>
      <c r="L354" s="357"/>
      <c r="M354" s="357"/>
      <c r="N354" s="357"/>
      <c r="O354" s="357"/>
      <c r="P354" s="357"/>
      <c r="Q354" s="357"/>
      <c r="R354" s="357"/>
      <c r="S354" s="357"/>
      <c r="T354" s="357"/>
      <c r="U354" s="357"/>
      <c r="V354" s="357"/>
      <c r="W354" s="357"/>
      <c r="X354" s="357"/>
      <c r="Y354" s="357"/>
      <c r="Z354" s="356"/>
      <c r="AA354" s="355"/>
      <c r="AB354" s="355"/>
      <c r="AC354" s="355"/>
      <c r="AD354" s="355"/>
      <c r="AE354" s="355"/>
      <c r="AF354" s="355"/>
      <c r="AG354" s="355"/>
      <c r="AH354" s="355"/>
      <c r="AI354" s="356"/>
      <c r="AJ354" s="355"/>
      <c r="AK354" s="355"/>
      <c r="AL354" s="355"/>
      <c r="AM354" s="355"/>
      <c r="AN354" s="355"/>
      <c r="AO354" s="355"/>
      <c r="AP354" s="355"/>
      <c r="AQ354" s="355"/>
    </row>
    <row r="355" spans="1:43" s="350" customFormat="1" ht="15" customHeight="1" x14ac:dyDescent="0.25">
      <c r="A355" s="214"/>
      <c r="B355" s="232"/>
      <c r="C355" s="232"/>
      <c r="D355" s="232"/>
      <c r="E355" s="232"/>
      <c r="F355" s="232"/>
      <c r="G355" s="232"/>
      <c r="H355" s="232"/>
      <c r="I355" s="232"/>
      <c r="J355" s="232"/>
      <c r="K355" s="232"/>
      <c r="L355" s="356"/>
      <c r="M355" s="356"/>
      <c r="N355" s="356"/>
      <c r="O355" s="356"/>
      <c r="P355" s="356"/>
      <c r="Q355" s="356"/>
      <c r="R355" s="356"/>
      <c r="S355" s="356"/>
      <c r="T355" s="356"/>
      <c r="U355" s="356"/>
      <c r="V355" s="356"/>
      <c r="W355" s="356"/>
      <c r="X355" s="356"/>
      <c r="Y355" s="356"/>
      <c r="Z355" s="356"/>
      <c r="AA355" s="355"/>
      <c r="AB355" s="355"/>
      <c r="AC355" s="355"/>
      <c r="AD355" s="355"/>
      <c r="AE355" s="355"/>
      <c r="AI355" s="356"/>
      <c r="AJ355" s="355"/>
      <c r="AK355" s="355"/>
      <c r="AL355" s="355"/>
      <c r="AM355" s="355"/>
      <c r="AN355" s="355"/>
      <c r="AO355" s="355"/>
      <c r="AP355" s="355"/>
      <c r="AQ355" s="355"/>
    </row>
    <row r="356" spans="1:43" s="350" customFormat="1" ht="15" customHeight="1" x14ac:dyDescent="0.25">
      <c r="A356" s="214"/>
      <c r="B356" s="232"/>
      <c r="C356" s="232"/>
      <c r="D356" s="232"/>
      <c r="E356" s="232"/>
      <c r="F356" s="232"/>
      <c r="G356" s="232"/>
      <c r="H356" s="232"/>
      <c r="I356" s="232"/>
      <c r="J356" s="232"/>
      <c r="K356" s="232"/>
      <c r="L356" s="357"/>
      <c r="M356" s="357"/>
      <c r="N356" s="357"/>
      <c r="O356" s="357"/>
      <c r="P356" s="357"/>
      <c r="Q356" s="357"/>
      <c r="R356" s="357"/>
      <c r="S356" s="357"/>
      <c r="T356" s="357"/>
      <c r="U356" s="357"/>
      <c r="V356" s="357"/>
      <c r="W356" s="357"/>
      <c r="X356" s="357"/>
      <c r="Y356" s="357"/>
      <c r="Z356" s="356"/>
      <c r="AA356" s="355"/>
      <c r="AB356" s="355"/>
      <c r="AC356" s="355"/>
      <c r="AD356" s="355"/>
      <c r="AE356" s="355"/>
      <c r="AI356" s="356"/>
      <c r="AJ356" s="355"/>
      <c r="AK356" s="355"/>
      <c r="AL356" s="355"/>
      <c r="AM356" s="355"/>
      <c r="AN356" s="355"/>
      <c r="AO356" s="355"/>
      <c r="AP356" s="355"/>
      <c r="AQ356" s="355"/>
    </row>
    <row r="357" spans="1:43" s="350" customFormat="1" ht="15" customHeight="1" x14ac:dyDescent="0.25">
      <c r="A357" s="214"/>
      <c r="B357" s="232"/>
      <c r="C357" s="232"/>
      <c r="D357" s="232"/>
      <c r="E357" s="232"/>
      <c r="F357" s="232"/>
      <c r="G357" s="232"/>
      <c r="H357" s="232"/>
      <c r="I357" s="232"/>
      <c r="J357" s="232"/>
      <c r="K357" s="232"/>
      <c r="L357" s="357"/>
      <c r="M357" s="357"/>
      <c r="N357" s="357"/>
      <c r="O357" s="357"/>
      <c r="P357" s="357"/>
      <c r="Q357" s="357"/>
      <c r="R357" s="357"/>
      <c r="S357" s="357"/>
      <c r="T357" s="357"/>
      <c r="U357" s="357"/>
      <c r="V357" s="357"/>
      <c r="W357" s="357"/>
      <c r="X357" s="357"/>
      <c r="Y357" s="357"/>
      <c r="Z357" s="356"/>
      <c r="AA357" s="357"/>
      <c r="AB357" s="357"/>
      <c r="AC357" s="357"/>
      <c r="AD357" s="357"/>
      <c r="AE357" s="357"/>
      <c r="AI357" s="356"/>
      <c r="AJ357" s="357"/>
      <c r="AK357" s="357"/>
      <c r="AL357" s="357"/>
      <c r="AM357" s="357"/>
      <c r="AN357" s="357"/>
      <c r="AO357" s="357"/>
      <c r="AP357" s="357"/>
      <c r="AQ357" s="357"/>
    </row>
    <row r="358" spans="1:43" s="350" customFormat="1" ht="15" customHeight="1" x14ac:dyDescent="0.25">
      <c r="A358" s="214"/>
      <c r="B358" s="232"/>
      <c r="C358" s="232"/>
      <c r="D358" s="232"/>
      <c r="E358" s="232"/>
      <c r="F358" s="232"/>
      <c r="G358" s="232"/>
      <c r="H358" s="232"/>
      <c r="I358" s="232"/>
      <c r="J358" s="232"/>
      <c r="K358" s="232"/>
      <c r="L358" s="356"/>
      <c r="M358" s="356"/>
      <c r="N358" s="356"/>
      <c r="O358" s="356"/>
      <c r="P358" s="356"/>
      <c r="Q358" s="356"/>
      <c r="R358" s="356"/>
      <c r="S358" s="356"/>
      <c r="T358" s="356"/>
      <c r="U358" s="356"/>
      <c r="V358" s="356"/>
      <c r="W358" s="356"/>
      <c r="X358" s="356"/>
      <c r="Y358" s="356"/>
      <c r="Z358" s="356"/>
      <c r="AA358" s="355"/>
      <c r="AB358" s="355"/>
      <c r="AC358" s="355"/>
      <c r="AD358" s="355"/>
      <c r="AE358" s="355"/>
      <c r="AI358" s="356"/>
      <c r="AJ358" s="355"/>
      <c r="AK358" s="355"/>
      <c r="AL358" s="355"/>
      <c r="AM358" s="355"/>
      <c r="AN358" s="355"/>
      <c r="AO358" s="355"/>
      <c r="AP358" s="355"/>
      <c r="AQ358" s="355"/>
    </row>
    <row r="359" spans="1:43" s="350" customFormat="1" ht="15" customHeight="1" x14ac:dyDescent="0.25">
      <c r="A359" s="214"/>
      <c r="B359" s="540"/>
      <c r="C359" s="232"/>
      <c r="D359" s="232"/>
      <c r="E359" s="232"/>
      <c r="F359" s="232"/>
      <c r="G359" s="232"/>
      <c r="H359" s="232"/>
      <c r="I359" s="232"/>
      <c r="J359" s="232"/>
      <c r="K359" s="232"/>
      <c r="L359" s="356"/>
      <c r="M359" s="356"/>
      <c r="N359" s="356"/>
      <c r="O359" s="356"/>
      <c r="P359" s="356"/>
      <c r="Q359" s="356"/>
      <c r="R359" s="356"/>
      <c r="S359" s="356"/>
      <c r="T359" s="356"/>
      <c r="U359" s="356"/>
      <c r="V359" s="356"/>
      <c r="W359" s="356"/>
      <c r="X359" s="356"/>
      <c r="Y359" s="356"/>
      <c r="Z359" s="356"/>
      <c r="AA359" s="355"/>
      <c r="AB359" s="355"/>
      <c r="AC359" s="355"/>
      <c r="AD359" s="355"/>
      <c r="AE359" s="355"/>
      <c r="AI359" s="356"/>
      <c r="AJ359" s="355"/>
      <c r="AK359" s="355"/>
      <c r="AL359" s="355"/>
      <c r="AM359" s="355"/>
      <c r="AN359" s="355"/>
      <c r="AO359" s="355"/>
      <c r="AP359" s="355"/>
      <c r="AQ359" s="355"/>
    </row>
    <row r="360" spans="1:43" s="350" customFormat="1" ht="15" customHeight="1" x14ac:dyDescent="0.25">
      <c r="A360" s="214"/>
      <c r="B360" s="232"/>
      <c r="C360" s="232"/>
      <c r="D360" s="232"/>
      <c r="E360" s="232"/>
      <c r="F360" s="232"/>
      <c r="G360" s="232"/>
      <c r="H360" s="232"/>
      <c r="I360" s="232"/>
      <c r="J360" s="232"/>
      <c r="K360" s="232"/>
      <c r="L360" s="357"/>
      <c r="M360" s="357"/>
      <c r="N360" s="357"/>
      <c r="O360" s="357"/>
      <c r="P360" s="357"/>
      <c r="Q360" s="357"/>
      <c r="R360" s="357"/>
      <c r="S360" s="357"/>
      <c r="T360" s="357"/>
      <c r="U360" s="357"/>
      <c r="V360" s="357"/>
      <c r="W360" s="357"/>
      <c r="X360" s="357"/>
      <c r="Y360" s="357"/>
      <c r="Z360" s="356"/>
      <c r="AA360" s="355"/>
      <c r="AB360" s="355"/>
      <c r="AC360" s="355"/>
      <c r="AD360" s="355"/>
      <c r="AE360" s="355"/>
      <c r="AF360" s="355"/>
      <c r="AG360" s="355"/>
      <c r="AH360" s="355"/>
      <c r="AI360" s="356"/>
      <c r="AJ360" s="355"/>
      <c r="AK360" s="355"/>
      <c r="AL360" s="355"/>
      <c r="AM360" s="355"/>
      <c r="AN360" s="355"/>
      <c r="AO360" s="355"/>
      <c r="AP360" s="355"/>
      <c r="AQ360" s="355"/>
    </row>
    <row r="361" spans="1:43" s="350" customFormat="1" ht="15" customHeight="1" x14ac:dyDescent="0.25">
      <c r="A361" s="214"/>
      <c r="B361" s="232"/>
      <c r="C361" s="232"/>
      <c r="D361" s="232"/>
      <c r="E361" s="232"/>
      <c r="F361" s="232"/>
      <c r="G361" s="232"/>
      <c r="H361" s="232"/>
      <c r="I361" s="232"/>
      <c r="J361" s="232"/>
      <c r="K361" s="232"/>
      <c r="L361" s="357"/>
      <c r="M361" s="357"/>
      <c r="N361" s="357"/>
      <c r="O361" s="357"/>
      <c r="P361" s="357"/>
      <c r="Q361" s="357"/>
      <c r="R361" s="357"/>
      <c r="S361" s="357"/>
      <c r="T361" s="357"/>
      <c r="U361" s="357"/>
      <c r="V361" s="357"/>
      <c r="W361" s="357"/>
      <c r="X361" s="357"/>
      <c r="Y361" s="357"/>
      <c r="Z361" s="356"/>
      <c r="AA361" s="355"/>
      <c r="AB361" s="355"/>
      <c r="AC361" s="355"/>
      <c r="AD361" s="355"/>
      <c r="AE361" s="355"/>
      <c r="AF361" s="355"/>
      <c r="AG361" s="355"/>
      <c r="AH361" s="355"/>
      <c r="AI361" s="356"/>
      <c r="AJ361" s="355"/>
      <c r="AK361" s="355"/>
      <c r="AL361" s="355"/>
      <c r="AM361" s="355"/>
      <c r="AN361" s="355"/>
      <c r="AO361" s="355"/>
      <c r="AP361" s="355"/>
      <c r="AQ361" s="355"/>
    </row>
    <row r="362" spans="1:43" s="350" customFormat="1" ht="15" customHeight="1" x14ac:dyDescent="0.25">
      <c r="A362" s="214"/>
      <c r="B362" s="232"/>
      <c r="C362" s="232"/>
      <c r="D362" s="232"/>
      <c r="E362" s="232"/>
      <c r="F362" s="232"/>
      <c r="G362" s="232"/>
      <c r="H362" s="232"/>
      <c r="I362" s="232"/>
      <c r="J362" s="232"/>
      <c r="K362" s="232"/>
      <c r="L362" s="357"/>
      <c r="M362" s="357"/>
      <c r="N362" s="357"/>
      <c r="O362" s="357"/>
      <c r="P362" s="357"/>
      <c r="Q362" s="357"/>
      <c r="R362" s="357"/>
      <c r="S362" s="357"/>
      <c r="T362" s="357"/>
      <c r="U362" s="357"/>
      <c r="V362" s="357"/>
      <c r="W362" s="357"/>
      <c r="X362" s="357"/>
      <c r="Y362" s="357"/>
      <c r="Z362" s="356"/>
      <c r="AA362" s="355"/>
      <c r="AB362" s="355"/>
      <c r="AC362" s="355"/>
      <c r="AD362" s="355"/>
      <c r="AE362" s="355"/>
      <c r="AF362" s="355"/>
      <c r="AG362" s="355"/>
      <c r="AH362" s="355"/>
      <c r="AI362" s="356"/>
      <c r="AJ362" s="355"/>
      <c r="AK362" s="355"/>
      <c r="AL362" s="355"/>
      <c r="AM362" s="355"/>
      <c r="AN362" s="355"/>
      <c r="AO362" s="355"/>
      <c r="AP362" s="355"/>
      <c r="AQ362" s="355"/>
    </row>
    <row r="363" spans="1:43" s="350" customFormat="1" ht="15" customHeight="1" x14ac:dyDescent="0.25">
      <c r="A363" s="214"/>
      <c r="B363" s="232"/>
      <c r="C363" s="232"/>
      <c r="D363" s="232"/>
      <c r="E363" s="232"/>
      <c r="F363" s="232"/>
      <c r="G363" s="232"/>
      <c r="H363" s="232"/>
      <c r="I363" s="232"/>
      <c r="J363" s="232"/>
      <c r="K363" s="232"/>
      <c r="L363" s="357"/>
      <c r="M363" s="357"/>
      <c r="N363" s="357"/>
      <c r="O363" s="357"/>
      <c r="P363" s="357"/>
      <c r="Q363" s="357"/>
      <c r="R363" s="357"/>
      <c r="S363" s="357"/>
      <c r="T363" s="357"/>
      <c r="U363" s="357"/>
      <c r="V363" s="357"/>
      <c r="W363" s="357"/>
      <c r="X363" s="357"/>
      <c r="Y363" s="357"/>
      <c r="Z363" s="356"/>
      <c r="AA363" s="355"/>
      <c r="AB363" s="355"/>
      <c r="AC363" s="355"/>
      <c r="AD363" s="355"/>
      <c r="AE363" s="355"/>
      <c r="AF363" s="355"/>
      <c r="AG363" s="355"/>
      <c r="AH363" s="355"/>
      <c r="AI363" s="356"/>
      <c r="AJ363" s="355"/>
      <c r="AK363" s="355"/>
      <c r="AL363" s="355"/>
      <c r="AM363" s="355"/>
      <c r="AN363" s="355"/>
      <c r="AO363" s="355"/>
      <c r="AP363" s="355"/>
      <c r="AQ363" s="355"/>
    </row>
    <row r="364" spans="1:43" s="350" customFormat="1" ht="15" customHeight="1" x14ac:dyDescent="0.25">
      <c r="A364" s="214"/>
      <c r="B364" s="232"/>
      <c r="C364" s="232"/>
      <c r="D364" s="232"/>
      <c r="E364" s="232"/>
      <c r="F364" s="232"/>
      <c r="G364" s="232"/>
      <c r="H364" s="232"/>
      <c r="I364" s="232"/>
      <c r="J364" s="232"/>
      <c r="K364" s="232"/>
      <c r="L364" s="357"/>
      <c r="M364" s="357"/>
      <c r="N364" s="357"/>
      <c r="O364" s="357"/>
      <c r="P364" s="357"/>
      <c r="Q364" s="357"/>
      <c r="R364" s="357"/>
      <c r="S364" s="357"/>
      <c r="T364" s="357"/>
      <c r="U364" s="357"/>
      <c r="V364" s="357"/>
      <c r="W364" s="357"/>
      <c r="X364" s="357"/>
      <c r="Y364" s="357"/>
      <c r="Z364" s="356"/>
      <c r="AA364" s="355"/>
      <c r="AB364" s="355"/>
      <c r="AC364" s="355"/>
      <c r="AD364" s="355"/>
      <c r="AE364" s="355"/>
      <c r="AF364" s="355"/>
      <c r="AG364" s="355"/>
      <c r="AH364" s="355"/>
      <c r="AI364" s="356"/>
      <c r="AJ364" s="355"/>
      <c r="AK364" s="355"/>
      <c r="AL364" s="355"/>
      <c r="AM364" s="355"/>
      <c r="AN364" s="355"/>
      <c r="AO364" s="355"/>
      <c r="AP364" s="355"/>
      <c r="AQ364" s="355"/>
    </row>
    <row r="365" spans="1:43" s="350" customFormat="1" ht="15" customHeight="1" x14ac:dyDescent="0.25">
      <c r="A365" s="214"/>
      <c r="B365" s="232"/>
      <c r="C365" s="232"/>
      <c r="D365" s="232"/>
      <c r="E365" s="232"/>
      <c r="F365" s="232"/>
      <c r="G365" s="232"/>
      <c r="H365" s="232"/>
      <c r="I365" s="232"/>
      <c r="J365" s="232"/>
      <c r="K365" s="232"/>
      <c r="L365" s="357"/>
      <c r="M365" s="357"/>
      <c r="N365" s="357"/>
      <c r="O365" s="357"/>
      <c r="P365" s="357"/>
      <c r="Q365" s="357"/>
      <c r="R365" s="357"/>
      <c r="S365" s="357"/>
      <c r="T365" s="357"/>
      <c r="U365" s="357"/>
      <c r="V365" s="357"/>
      <c r="W365" s="357"/>
      <c r="X365" s="357"/>
      <c r="Y365" s="357"/>
      <c r="Z365" s="356"/>
      <c r="AA365" s="355"/>
      <c r="AB365" s="355"/>
      <c r="AC365" s="355"/>
      <c r="AD365" s="355"/>
      <c r="AE365" s="355"/>
      <c r="AF365" s="355"/>
      <c r="AG365" s="355"/>
      <c r="AH365" s="355"/>
      <c r="AI365" s="356"/>
      <c r="AJ365" s="355"/>
      <c r="AK365" s="355"/>
      <c r="AL365" s="355"/>
      <c r="AM365" s="355"/>
      <c r="AN365" s="355"/>
      <c r="AO365" s="355"/>
      <c r="AP365" s="355"/>
      <c r="AQ365" s="355"/>
    </row>
    <row r="366" spans="1:43" s="350" customFormat="1" ht="15" customHeight="1" x14ac:dyDescent="0.25">
      <c r="A366" s="214"/>
      <c r="B366" s="232"/>
      <c r="C366" s="232"/>
      <c r="D366" s="232"/>
      <c r="E366" s="232"/>
      <c r="F366" s="232"/>
      <c r="G366" s="232"/>
      <c r="H366" s="232"/>
      <c r="I366" s="232"/>
      <c r="J366" s="232"/>
      <c r="K366" s="232"/>
      <c r="L366" s="356"/>
      <c r="M366" s="356"/>
      <c r="N366" s="356"/>
      <c r="O366" s="356"/>
      <c r="P366" s="356"/>
      <c r="Q366" s="356"/>
      <c r="R366" s="356"/>
      <c r="S366" s="356"/>
      <c r="T366" s="356"/>
      <c r="U366" s="356"/>
      <c r="V366" s="356"/>
      <c r="W366" s="356"/>
      <c r="X366" s="356"/>
      <c r="Y366" s="356"/>
      <c r="Z366" s="356"/>
      <c r="AA366" s="355"/>
      <c r="AB366" s="355"/>
      <c r="AC366" s="355"/>
      <c r="AD366" s="355"/>
      <c r="AE366" s="355"/>
      <c r="AF366" s="355"/>
      <c r="AG366" s="355"/>
      <c r="AH366" s="355"/>
      <c r="AI366" s="356"/>
      <c r="AJ366" s="355"/>
      <c r="AK366" s="355"/>
      <c r="AL366" s="355"/>
      <c r="AM366" s="355"/>
      <c r="AN366" s="355"/>
      <c r="AO366" s="355"/>
      <c r="AP366" s="355"/>
      <c r="AQ366" s="355"/>
    </row>
    <row r="367" spans="1:43" s="350" customFormat="1" ht="15" customHeight="1" x14ac:dyDescent="0.25">
      <c r="A367" s="214"/>
      <c r="B367" s="540"/>
      <c r="C367" s="232"/>
      <c r="D367" s="232"/>
      <c r="E367" s="232"/>
      <c r="F367" s="232"/>
      <c r="G367" s="232"/>
      <c r="H367" s="232"/>
      <c r="I367" s="232"/>
      <c r="J367" s="232"/>
      <c r="K367" s="232"/>
      <c r="L367" s="356"/>
      <c r="M367" s="356"/>
      <c r="N367" s="356"/>
      <c r="O367" s="356"/>
      <c r="P367" s="356"/>
      <c r="Q367" s="356"/>
      <c r="R367" s="356"/>
      <c r="S367" s="356"/>
      <c r="T367" s="356"/>
      <c r="U367" s="356"/>
      <c r="V367" s="356"/>
      <c r="W367" s="356"/>
      <c r="X367" s="356"/>
      <c r="Y367" s="356"/>
      <c r="Z367" s="356"/>
      <c r="AA367" s="355"/>
      <c r="AB367" s="355"/>
      <c r="AC367" s="355"/>
      <c r="AD367" s="355"/>
      <c r="AE367" s="355"/>
      <c r="AF367" s="355"/>
      <c r="AG367" s="355"/>
      <c r="AH367" s="355"/>
      <c r="AI367" s="356"/>
      <c r="AJ367" s="355"/>
      <c r="AK367" s="355"/>
      <c r="AL367" s="355"/>
      <c r="AM367" s="355"/>
      <c r="AN367" s="355"/>
      <c r="AO367" s="355"/>
      <c r="AP367" s="355"/>
      <c r="AQ367" s="355"/>
    </row>
    <row r="368" spans="1:43" s="350" customFormat="1" ht="15" customHeight="1" x14ac:dyDescent="0.25">
      <c r="A368" s="214"/>
      <c r="B368" s="232"/>
      <c r="C368" s="232"/>
      <c r="D368" s="232"/>
      <c r="E368" s="232"/>
      <c r="F368" s="232"/>
      <c r="G368" s="232"/>
      <c r="H368" s="232"/>
      <c r="I368" s="232"/>
      <c r="J368" s="232"/>
      <c r="K368" s="232"/>
      <c r="L368" s="356"/>
      <c r="M368" s="356"/>
      <c r="N368" s="356"/>
      <c r="O368" s="356"/>
      <c r="P368" s="356"/>
      <c r="Q368" s="356"/>
      <c r="R368" s="356"/>
      <c r="S368" s="356"/>
      <c r="T368" s="356"/>
      <c r="U368" s="356"/>
      <c r="V368" s="356"/>
      <c r="W368" s="356"/>
      <c r="X368" s="356"/>
      <c r="Y368" s="356"/>
      <c r="Z368" s="356"/>
      <c r="AA368" s="355"/>
      <c r="AB368" s="355"/>
      <c r="AC368" s="355"/>
      <c r="AD368" s="355"/>
      <c r="AE368" s="355"/>
      <c r="AF368" s="355"/>
      <c r="AG368" s="355"/>
      <c r="AH368" s="355"/>
      <c r="AI368" s="356"/>
      <c r="AJ368" s="355"/>
      <c r="AK368" s="355"/>
      <c r="AL368" s="355"/>
      <c r="AM368" s="355"/>
      <c r="AN368" s="355"/>
      <c r="AO368" s="355"/>
      <c r="AP368" s="355"/>
      <c r="AQ368" s="355"/>
    </row>
    <row r="369" spans="1:43" s="350" customFormat="1" ht="15" customHeight="1" x14ac:dyDescent="0.25">
      <c r="A369" s="214"/>
      <c r="B369" s="232"/>
      <c r="C369" s="232"/>
      <c r="D369" s="232"/>
      <c r="E369" s="232"/>
      <c r="F369" s="232"/>
      <c r="G369" s="232"/>
      <c r="H369" s="232"/>
      <c r="I369" s="232"/>
      <c r="J369" s="232"/>
      <c r="K369" s="232"/>
      <c r="L369" s="356"/>
      <c r="M369" s="356"/>
      <c r="N369" s="356"/>
      <c r="O369" s="356"/>
      <c r="P369" s="356"/>
      <c r="Q369" s="356"/>
      <c r="R369" s="356"/>
      <c r="S369" s="356"/>
      <c r="T369" s="356"/>
      <c r="U369" s="356"/>
      <c r="V369" s="356"/>
      <c r="W369" s="356"/>
      <c r="X369" s="356"/>
      <c r="Y369" s="356"/>
      <c r="Z369" s="356"/>
      <c r="AA369" s="355"/>
      <c r="AB369" s="355"/>
      <c r="AC369" s="355"/>
      <c r="AD369" s="355"/>
      <c r="AE369" s="355"/>
      <c r="AF369" s="355"/>
      <c r="AG369" s="355"/>
      <c r="AH369" s="355"/>
      <c r="AI369" s="356"/>
      <c r="AJ369" s="355"/>
      <c r="AK369" s="355"/>
      <c r="AL369" s="355"/>
      <c r="AM369" s="355"/>
      <c r="AN369" s="355"/>
      <c r="AO369" s="355"/>
      <c r="AP369" s="355"/>
      <c r="AQ369" s="355"/>
    </row>
    <row r="370" spans="1:43" s="350" customFormat="1" ht="15" customHeight="1" x14ac:dyDescent="0.25">
      <c r="A370" s="214"/>
      <c r="B370" s="232"/>
      <c r="C370" s="232"/>
      <c r="D370" s="232"/>
      <c r="E370" s="232"/>
      <c r="F370" s="232"/>
      <c r="G370" s="232"/>
      <c r="H370" s="232"/>
      <c r="I370" s="232"/>
      <c r="J370" s="232"/>
      <c r="K370" s="232"/>
      <c r="L370" s="356"/>
      <c r="M370" s="356"/>
      <c r="N370" s="356"/>
      <c r="O370" s="356"/>
      <c r="P370" s="356"/>
      <c r="Q370" s="356"/>
      <c r="R370" s="356"/>
      <c r="S370" s="356"/>
      <c r="T370" s="356"/>
      <c r="U370" s="356"/>
      <c r="V370" s="356"/>
      <c r="W370" s="356"/>
      <c r="X370" s="356"/>
      <c r="Y370" s="356"/>
      <c r="Z370" s="356"/>
      <c r="AA370" s="355"/>
      <c r="AB370" s="355"/>
      <c r="AC370" s="355"/>
      <c r="AD370" s="355"/>
      <c r="AE370" s="355"/>
      <c r="AF370" s="355"/>
      <c r="AG370" s="355"/>
      <c r="AH370" s="355"/>
      <c r="AI370" s="356"/>
      <c r="AJ370" s="355"/>
      <c r="AK370" s="355"/>
      <c r="AL370" s="355"/>
      <c r="AM370" s="355"/>
      <c r="AN370" s="355"/>
      <c r="AO370" s="355"/>
      <c r="AP370" s="355"/>
      <c r="AQ370" s="355"/>
    </row>
    <row r="371" spans="1:43" s="350" customFormat="1" ht="15" customHeight="1" x14ac:dyDescent="0.25">
      <c r="A371" s="214"/>
      <c r="B371" s="232"/>
      <c r="C371" s="232"/>
      <c r="D371" s="232"/>
      <c r="E371" s="232"/>
      <c r="F371" s="232"/>
      <c r="G371" s="232"/>
      <c r="H371" s="232"/>
      <c r="I371" s="232"/>
      <c r="J371" s="232"/>
      <c r="K371" s="232"/>
      <c r="L371" s="356"/>
      <c r="M371" s="356"/>
      <c r="N371" s="356"/>
      <c r="O371" s="356"/>
      <c r="P371" s="356"/>
      <c r="Q371" s="356"/>
      <c r="R371" s="356"/>
      <c r="S371" s="356"/>
      <c r="T371" s="356"/>
      <c r="U371" s="356"/>
      <c r="V371" s="356"/>
      <c r="W371" s="356"/>
      <c r="X371" s="356"/>
      <c r="Y371" s="356"/>
      <c r="Z371" s="356"/>
      <c r="AA371" s="355"/>
      <c r="AB371" s="355"/>
      <c r="AC371" s="355"/>
      <c r="AD371" s="355"/>
      <c r="AE371" s="355"/>
      <c r="AF371" s="355"/>
      <c r="AG371" s="355"/>
      <c r="AH371" s="355"/>
      <c r="AI371" s="356"/>
      <c r="AJ371" s="355"/>
      <c r="AK371" s="355"/>
      <c r="AL371" s="355"/>
      <c r="AM371" s="355"/>
      <c r="AN371" s="355"/>
      <c r="AO371" s="355"/>
      <c r="AP371" s="355"/>
      <c r="AQ371" s="355"/>
    </row>
    <row r="372" spans="1:43" s="350" customFormat="1" ht="15" customHeight="1" x14ac:dyDescent="0.25">
      <c r="A372" s="214"/>
      <c r="B372" s="540"/>
      <c r="C372" s="232"/>
      <c r="D372" s="232"/>
      <c r="E372" s="232"/>
      <c r="F372" s="232"/>
      <c r="G372" s="232"/>
      <c r="H372" s="232"/>
      <c r="I372" s="232"/>
      <c r="J372" s="232"/>
      <c r="K372" s="232"/>
      <c r="L372" s="356"/>
      <c r="M372" s="356"/>
      <c r="N372" s="356"/>
      <c r="O372" s="356"/>
      <c r="P372" s="356"/>
      <c r="Q372" s="356"/>
      <c r="R372" s="356"/>
      <c r="S372" s="356"/>
      <c r="T372" s="356"/>
      <c r="U372" s="356"/>
      <c r="V372" s="356"/>
      <c r="W372" s="356"/>
      <c r="X372" s="356"/>
      <c r="Y372" s="356"/>
      <c r="Z372" s="356"/>
      <c r="AA372" s="355"/>
      <c r="AB372" s="355"/>
      <c r="AC372" s="355"/>
      <c r="AD372" s="355"/>
      <c r="AE372" s="355"/>
      <c r="AF372" s="355"/>
      <c r="AG372" s="355"/>
      <c r="AH372" s="355"/>
      <c r="AI372" s="356"/>
      <c r="AJ372" s="355"/>
      <c r="AK372" s="355"/>
      <c r="AL372" s="355"/>
      <c r="AM372" s="355"/>
      <c r="AN372" s="355"/>
      <c r="AO372" s="355"/>
      <c r="AP372" s="355"/>
      <c r="AQ372" s="355"/>
    </row>
    <row r="373" spans="1:43" s="350" customFormat="1" ht="15" customHeight="1" x14ac:dyDescent="0.25">
      <c r="A373" s="214"/>
      <c r="B373" s="232"/>
      <c r="C373" s="232"/>
      <c r="D373" s="232"/>
      <c r="E373" s="232"/>
      <c r="F373" s="232"/>
      <c r="G373" s="232"/>
      <c r="H373" s="232"/>
      <c r="I373" s="232"/>
      <c r="J373" s="232"/>
      <c r="K373" s="232"/>
      <c r="L373" s="357"/>
      <c r="M373" s="357"/>
      <c r="N373" s="357"/>
      <c r="O373" s="357"/>
      <c r="P373" s="357"/>
      <c r="Q373" s="357"/>
      <c r="R373" s="357"/>
      <c r="S373" s="357"/>
      <c r="T373" s="357"/>
      <c r="U373" s="357"/>
      <c r="V373" s="357"/>
      <c r="W373" s="357"/>
      <c r="X373" s="357"/>
      <c r="Y373" s="357"/>
      <c r="Z373" s="356"/>
      <c r="AA373" s="355"/>
      <c r="AB373" s="355"/>
      <c r="AC373" s="355"/>
      <c r="AD373" s="355"/>
      <c r="AE373" s="355"/>
      <c r="AF373" s="355"/>
      <c r="AG373" s="355"/>
      <c r="AH373" s="355"/>
      <c r="AI373" s="356"/>
      <c r="AJ373" s="355"/>
      <c r="AK373" s="355"/>
      <c r="AL373" s="355"/>
      <c r="AM373" s="355"/>
      <c r="AN373" s="355"/>
      <c r="AO373" s="355"/>
      <c r="AP373" s="355"/>
      <c r="AQ373" s="355"/>
    </row>
    <row r="374" spans="1:43" s="350" customFormat="1" ht="15" customHeight="1" x14ac:dyDescent="0.25">
      <c r="A374" s="214"/>
      <c r="B374" s="232"/>
      <c r="C374" s="232"/>
      <c r="D374" s="232"/>
      <c r="E374" s="232"/>
      <c r="F374" s="232"/>
      <c r="G374" s="232"/>
      <c r="H374" s="232"/>
      <c r="I374" s="232"/>
      <c r="J374" s="232"/>
      <c r="K374" s="232"/>
      <c r="L374" s="541"/>
      <c r="M374" s="541"/>
      <c r="N374" s="541"/>
      <c r="O374" s="541"/>
      <c r="P374" s="541"/>
      <c r="Q374" s="541"/>
      <c r="R374" s="541"/>
      <c r="S374" s="541"/>
      <c r="T374" s="541"/>
      <c r="U374" s="541"/>
      <c r="V374" s="541"/>
      <c r="W374" s="541"/>
      <c r="X374" s="541"/>
      <c r="Y374" s="541"/>
      <c r="Z374" s="356"/>
      <c r="AA374" s="355"/>
      <c r="AB374" s="355"/>
      <c r="AC374" s="355"/>
      <c r="AD374" s="355"/>
      <c r="AE374" s="355"/>
      <c r="AF374" s="355"/>
      <c r="AG374" s="355"/>
      <c r="AH374" s="355"/>
      <c r="AI374" s="356"/>
      <c r="AJ374" s="355"/>
      <c r="AK374" s="355"/>
      <c r="AL374" s="355"/>
      <c r="AM374" s="355"/>
      <c r="AN374" s="355"/>
      <c r="AO374" s="355"/>
      <c r="AP374" s="355"/>
      <c r="AQ374" s="355"/>
    </row>
    <row r="375" spans="1:43" s="350" customFormat="1" ht="15" customHeight="1" x14ac:dyDescent="0.25">
      <c r="A375" s="214"/>
      <c r="B375" s="232"/>
      <c r="C375" s="232"/>
      <c r="D375" s="232"/>
      <c r="E375" s="232"/>
      <c r="F375" s="232"/>
      <c r="G375" s="232"/>
      <c r="H375" s="232"/>
      <c r="I375" s="232"/>
      <c r="J375" s="232"/>
      <c r="K375" s="232"/>
      <c r="L375" s="357"/>
      <c r="M375" s="357"/>
      <c r="N375" s="357"/>
      <c r="O375" s="357"/>
      <c r="P375" s="357"/>
      <c r="Q375" s="357"/>
      <c r="R375" s="357"/>
      <c r="S375" s="357"/>
      <c r="T375" s="357"/>
      <c r="U375" s="357"/>
      <c r="V375" s="357"/>
      <c r="W375" s="357"/>
      <c r="X375" s="357"/>
      <c r="Y375" s="357"/>
      <c r="Z375" s="356"/>
      <c r="AA375" s="355"/>
      <c r="AB375" s="355"/>
      <c r="AC375" s="355"/>
      <c r="AD375" s="355"/>
      <c r="AE375" s="355"/>
      <c r="AF375" s="355"/>
      <c r="AG375" s="355"/>
      <c r="AH375" s="355"/>
      <c r="AI375" s="356"/>
      <c r="AJ375" s="355"/>
      <c r="AK375" s="355"/>
      <c r="AL375" s="355"/>
      <c r="AM375" s="355"/>
      <c r="AN375" s="355"/>
      <c r="AO375" s="355"/>
      <c r="AP375" s="355"/>
      <c r="AQ375" s="355"/>
    </row>
    <row r="376" spans="1:43" s="350" customFormat="1" ht="15" customHeight="1" x14ac:dyDescent="0.25">
      <c r="A376" s="214"/>
      <c r="B376" s="232"/>
      <c r="C376" s="232"/>
      <c r="D376" s="232"/>
      <c r="E376" s="232"/>
      <c r="F376" s="232"/>
      <c r="G376" s="232"/>
      <c r="H376" s="232"/>
      <c r="I376" s="232"/>
      <c r="J376" s="232"/>
      <c r="K376" s="232"/>
      <c r="L376" s="355"/>
      <c r="M376" s="355"/>
      <c r="N376" s="355"/>
      <c r="O376" s="355"/>
      <c r="P376" s="355"/>
      <c r="Q376" s="355"/>
      <c r="R376" s="355"/>
      <c r="S376" s="355"/>
      <c r="T376" s="355"/>
      <c r="U376" s="355"/>
      <c r="V376" s="355"/>
      <c r="W376" s="355"/>
      <c r="X376" s="355"/>
      <c r="Y376" s="355"/>
      <c r="Z376" s="356"/>
      <c r="AA376" s="355"/>
      <c r="AB376" s="355"/>
      <c r="AC376" s="355"/>
      <c r="AD376" s="355"/>
      <c r="AE376" s="355"/>
      <c r="AF376" s="355"/>
      <c r="AG376" s="355"/>
      <c r="AH376" s="355"/>
      <c r="AI376" s="356"/>
      <c r="AJ376" s="355"/>
      <c r="AK376" s="355"/>
      <c r="AL376" s="355"/>
      <c r="AM376" s="355"/>
      <c r="AN376" s="355"/>
      <c r="AO376" s="355"/>
      <c r="AP376" s="355"/>
      <c r="AQ376" s="355"/>
    </row>
    <row r="377" spans="1:43" s="350" customFormat="1" ht="15" customHeight="1" x14ac:dyDescent="0.25">
      <c r="A377" s="214"/>
      <c r="B377" s="232"/>
      <c r="C377" s="232"/>
      <c r="D377" s="232"/>
      <c r="E377" s="232"/>
      <c r="F377" s="232"/>
      <c r="G377" s="232"/>
      <c r="H377" s="232"/>
      <c r="I377" s="232"/>
      <c r="J377" s="232"/>
      <c r="K377" s="232"/>
      <c r="L377" s="355"/>
      <c r="M377" s="355"/>
      <c r="N377" s="355"/>
      <c r="O377" s="355"/>
      <c r="P377" s="355"/>
      <c r="Q377" s="355"/>
      <c r="R377" s="355"/>
      <c r="S377" s="355"/>
      <c r="T377" s="355"/>
      <c r="U377" s="355"/>
      <c r="V377" s="355"/>
      <c r="W377" s="355"/>
      <c r="X377" s="355"/>
      <c r="Y377" s="355"/>
      <c r="Z377" s="356"/>
      <c r="AA377" s="355"/>
      <c r="AB377" s="355"/>
      <c r="AC377" s="355"/>
      <c r="AD377" s="355"/>
      <c r="AE377" s="355"/>
      <c r="AF377" s="355"/>
      <c r="AG377" s="355"/>
      <c r="AH377" s="355"/>
      <c r="AI377" s="356"/>
      <c r="AJ377" s="355"/>
      <c r="AK377" s="355"/>
      <c r="AL377" s="355"/>
      <c r="AM377" s="355"/>
      <c r="AN377" s="355"/>
      <c r="AO377" s="355"/>
      <c r="AP377" s="355"/>
      <c r="AQ377" s="355"/>
    </row>
    <row r="378" spans="1:43" s="350" customFormat="1" ht="15" customHeight="1" x14ac:dyDescent="0.25">
      <c r="A378" s="214"/>
      <c r="B378" s="232"/>
      <c r="C378" s="232"/>
      <c r="D378" s="232"/>
      <c r="E378" s="232"/>
      <c r="F378" s="232"/>
      <c r="G378" s="232"/>
      <c r="H378" s="232"/>
      <c r="I378" s="232"/>
      <c r="J378" s="232"/>
      <c r="K378" s="232"/>
      <c r="L378" s="356"/>
      <c r="M378" s="356"/>
      <c r="N378" s="356"/>
      <c r="O378" s="356"/>
      <c r="P378" s="356"/>
      <c r="Q378" s="356"/>
      <c r="R378" s="356"/>
      <c r="S378" s="356"/>
      <c r="T378" s="356"/>
      <c r="U378" s="356"/>
      <c r="V378" s="356"/>
      <c r="W378" s="356"/>
      <c r="X378" s="356"/>
      <c r="Y378" s="356"/>
      <c r="Z378" s="356"/>
      <c r="AA378" s="355"/>
      <c r="AB378" s="355"/>
      <c r="AC378" s="355"/>
      <c r="AD378" s="355"/>
      <c r="AE378" s="355"/>
      <c r="AF378" s="355"/>
      <c r="AG378" s="355"/>
      <c r="AH378" s="355"/>
      <c r="AI378" s="356"/>
      <c r="AJ378" s="355"/>
      <c r="AK378" s="355"/>
      <c r="AL378" s="355"/>
      <c r="AM378" s="355"/>
      <c r="AN378" s="355"/>
      <c r="AO378" s="355"/>
      <c r="AP378" s="355"/>
      <c r="AQ378" s="355"/>
    </row>
    <row r="379" spans="1:43" s="350" customFormat="1" ht="15" customHeight="1" x14ac:dyDescent="0.25">
      <c r="A379" s="214"/>
      <c r="B379" s="540"/>
      <c r="C379" s="232"/>
      <c r="D379" s="232"/>
      <c r="E379" s="232"/>
      <c r="F379" s="232"/>
      <c r="G379" s="232"/>
      <c r="H379" s="232"/>
      <c r="I379" s="232"/>
      <c r="J379" s="232"/>
      <c r="K379" s="232"/>
      <c r="L379" s="356"/>
      <c r="M379" s="356"/>
      <c r="N379" s="356"/>
      <c r="O379" s="356"/>
      <c r="P379" s="356"/>
      <c r="Q379" s="356"/>
      <c r="R379" s="356"/>
      <c r="S379" s="356"/>
      <c r="T379" s="356"/>
      <c r="U379" s="356"/>
      <c r="V379" s="356"/>
      <c r="W379" s="356"/>
      <c r="X379" s="356"/>
      <c r="Y379" s="356"/>
      <c r="Z379" s="356"/>
      <c r="AA379" s="355"/>
      <c r="AB379" s="355"/>
      <c r="AC379" s="355"/>
      <c r="AD379" s="355"/>
      <c r="AE379" s="355"/>
      <c r="AF379" s="355"/>
      <c r="AG379" s="355"/>
      <c r="AH379" s="355"/>
      <c r="AI379" s="356"/>
      <c r="AJ379" s="355"/>
      <c r="AK379" s="355"/>
      <c r="AL379" s="355"/>
      <c r="AM379" s="355"/>
      <c r="AN379" s="355"/>
      <c r="AO379" s="355"/>
      <c r="AP379" s="355"/>
      <c r="AQ379" s="355"/>
    </row>
    <row r="380" spans="1:43" s="350" customFormat="1" ht="15" customHeight="1" x14ac:dyDescent="0.25">
      <c r="A380" s="214"/>
      <c r="B380" s="232"/>
      <c r="C380" s="232"/>
      <c r="D380" s="232"/>
      <c r="E380" s="232"/>
      <c r="F380" s="232"/>
      <c r="G380" s="232"/>
      <c r="H380" s="232"/>
      <c r="I380" s="232"/>
      <c r="J380" s="232"/>
      <c r="K380" s="232"/>
      <c r="L380" s="357"/>
      <c r="M380" s="357"/>
      <c r="N380" s="357"/>
      <c r="O380" s="357"/>
      <c r="P380" s="357"/>
      <c r="Q380" s="357"/>
      <c r="R380" s="357"/>
      <c r="S380" s="357"/>
      <c r="T380" s="357"/>
      <c r="U380" s="357"/>
      <c r="V380" s="357"/>
      <c r="W380" s="357"/>
      <c r="X380" s="357"/>
      <c r="Y380" s="357"/>
      <c r="Z380" s="356"/>
      <c r="AA380" s="355"/>
      <c r="AB380" s="355"/>
      <c r="AC380" s="355"/>
      <c r="AD380" s="355"/>
      <c r="AE380" s="355"/>
      <c r="AF380" s="355"/>
      <c r="AG380" s="355"/>
      <c r="AH380" s="355"/>
      <c r="AI380" s="356"/>
      <c r="AJ380" s="355"/>
      <c r="AK380" s="355"/>
      <c r="AL380" s="355"/>
      <c r="AM380" s="355"/>
      <c r="AN380" s="355"/>
      <c r="AO380" s="355"/>
      <c r="AP380" s="355"/>
      <c r="AQ380" s="355"/>
    </row>
    <row r="381" spans="1:43" s="350" customFormat="1" ht="15" customHeight="1" x14ac:dyDescent="0.25">
      <c r="A381" s="214"/>
      <c r="B381" s="232"/>
      <c r="C381" s="232"/>
      <c r="D381" s="232"/>
      <c r="E381" s="232"/>
      <c r="F381" s="232"/>
      <c r="G381" s="232"/>
      <c r="H381" s="232"/>
      <c r="I381" s="232"/>
      <c r="J381" s="232"/>
      <c r="K381" s="232"/>
      <c r="L381" s="357"/>
      <c r="M381" s="357"/>
      <c r="N381" s="357"/>
      <c r="O381" s="357"/>
      <c r="P381" s="357"/>
      <c r="Q381" s="357"/>
      <c r="R381" s="357"/>
      <c r="S381" s="357"/>
      <c r="T381" s="357"/>
      <c r="U381" s="357"/>
      <c r="V381" s="357"/>
      <c r="W381" s="357"/>
      <c r="X381" s="357"/>
      <c r="Y381" s="357"/>
      <c r="Z381" s="356"/>
      <c r="AA381" s="355"/>
      <c r="AB381" s="355"/>
      <c r="AC381" s="355"/>
      <c r="AD381" s="355"/>
      <c r="AE381" s="355"/>
      <c r="AF381" s="355"/>
      <c r="AG381" s="355"/>
      <c r="AH381" s="355"/>
      <c r="AI381" s="356"/>
      <c r="AJ381" s="355"/>
      <c r="AK381" s="355"/>
      <c r="AL381" s="355"/>
      <c r="AM381" s="355"/>
      <c r="AN381" s="355"/>
      <c r="AO381" s="355"/>
      <c r="AP381" s="355"/>
      <c r="AQ381" s="355"/>
    </row>
    <row r="382" spans="1:43" s="350" customFormat="1" ht="15" customHeight="1" x14ac:dyDescent="0.25">
      <c r="A382" s="214"/>
      <c r="B382" s="232"/>
      <c r="C382" s="232"/>
      <c r="D382" s="232"/>
      <c r="E382" s="232"/>
      <c r="F382" s="232"/>
      <c r="G382" s="232"/>
      <c r="H382" s="232"/>
      <c r="I382" s="232"/>
      <c r="J382" s="232"/>
      <c r="K382" s="232"/>
      <c r="L382" s="355"/>
      <c r="M382" s="355"/>
      <c r="N382" s="355"/>
      <c r="O382" s="355"/>
      <c r="P382" s="355"/>
      <c r="Q382" s="355"/>
      <c r="R382" s="355"/>
      <c r="S382" s="355"/>
      <c r="T382" s="355"/>
      <c r="U382" s="355"/>
      <c r="V382" s="355"/>
      <c r="W382" s="355"/>
      <c r="X382" s="355"/>
      <c r="Y382" s="355"/>
      <c r="Z382" s="355"/>
      <c r="AA382" s="355"/>
      <c r="AB382" s="355"/>
      <c r="AC382" s="355"/>
      <c r="AD382" s="355"/>
      <c r="AE382" s="355"/>
      <c r="AF382" s="355"/>
      <c r="AG382" s="355"/>
      <c r="AH382" s="355"/>
      <c r="AI382" s="356"/>
      <c r="AJ382" s="355"/>
      <c r="AK382" s="355"/>
      <c r="AL382" s="355"/>
      <c r="AM382" s="355"/>
      <c r="AN382" s="355"/>
      <c r="AO382" s="355"/>
      <c r="AP382" s="355"/>
      <c r="AQ382" s="355"/>
    </row>
    <row r="383" spans="1:43" s="350" customFormat="1" ht="15" customHeight="1" x14ac:dyDescent="0.25">
      <c r="A383" s="214"/>
      <c r="B383" s="232"/>
      <c r="C383" s="232"/>
      <c r="D383" s="232"/>
      <c r="E383" s="232"/>
      <c r="F383" s="232"/>
      <c r="G383" s="232"/>
      <c r="H383" s="232"/>
      <c r="I383" s="232"/>
      <c r="J383" s="232"/>
      <c r="K383" s="232"/>
      <c r="L383" s="355"/>
      <c r="M383" s="355"/>
      <c r="N383" s="355"/>
      <c r="O383" s="355"/>
      <c r="P383" s="355"/>
      <c r="Q383" s="355"/>
      <c r="R383" s="355"/>
      <c r="S383" s="355"/>
      <c r="T383" s="355"/>
      <c r="U383" s="355"/>
      <c r="V383" s="355"/>
      <c r="W383" s="355"/>
      <c r="X383" s="355"/>
      <c r="Y383" s="355"/>
      <c r="Z383" s="355"/>
      <c r="AA383" s="355"/>
      <c r="AB383" s="355"/>
      <c r="AC383" s="355"/>
      <c r="AD383" s="355"/>
      <c r="AE383" s="355"/>
      <c r="AF383" s="355"/>
      <c r="AG383" s="355"/>
      <c r="AH383" s="355"/>
      <c r="AI383" s="356"/>
      <c r="AJ383" s="355"/>
      <c r="AK383" s="355"/>
      <c r="AL383" s="355"/>
      <c r="AM383" s="355"/>
      <c r="AN383" s="355"/>
      <c r="AO383" s="355"/>
      <c r="AP383" s="355"/>
      <c r="AQ383" s="355"/>
    </row>
    <row r="384" spans="1:43" s="350" customFormat="1" ht="15" customHeight="1" x14ac:dyDescent="0.25">
      <c r="A384" s="214"/>
      <c r="B384" s="232"/>
      <c r="C384" s="232"/>
      <c r="D384" s="232"/>
      <c r="E384" s="232"/>
      <c r="F384" s="232"/>
      <c r="G384" s="232"/>
      <c r="H384" s="232"/>
      <c r="I384" s="232"/>
      <c r="J384" s="232"/>
      <c r="K384" s="232"/>
      <c r="L384" s="356"/>
      <c r="M384" s="356"/>
      <c r="N384" s="356"/>
      <c r="O384" s="356"/>
      <c r="P384" s="356"/>
      <c r="Q384" s="356"/>
      <c r="R384" s="356"/>
      <c r="S384" s="356"/>
      <c r="T384" s="356"/>
      <c r="U384" s="356"/>
      <c r="V384" s="356"/>
      <c r="W384" s="356"/>
      <c r="X384" s="356"/>
      <c r="Y384" s="356"/>
      <c r="Z384" s="356"/>
      <c r="AA384" s="355"/>
      <c r="AB384" s="355"/>
      <c r="AC384" s="355"/>
      <c r="AD384" s="355"/>
      <c r="AE384" s="355"/>
      <c r="AF384" s="355"/>
      <c r="AG384" s="355"/>
      <c r="AH384" s="355"/>
      <c r="AI384" s="356"/>
      <c r="AJ384" s="355"/>
      <c r="AK384" s="355"/>
      <c r="AL384" s="355"/>
      <c r="AM384" s="355"/>
      <c r="AN384" s="355"/>
      <c r="AO384" s="355"/>
      <c r="AP384" s="355"/>
      <c r="AQ384" s="355"/>
    </row>
    <row r="385" spans="1:43" s="350" customFormat="1" ht="15" customHeight="1" x14ac:dyDescent="0.25">
      <c r="A385" s="214"/>
      <c r="B385" s="540"/>
      <c r="C385" s="232"/>
      <c r="D385" s="232"/>
      <c r="E385" s="232"/>
      <c r="F385" s="232"/>
      <c r="G385" s="232"/>
      <c r="H385" s="232"/>
      <c r="I385" s="232"/>
      <c r="J385" s="232"/>
      <c r="K385" s="232"/>
      <c r="L385" s="356"/>
      <c r="M385" s="356"/>
      <c r="N385" s="356"/>
      <c r="O385" s="356"/>
      <c r="P385" s="356"/>
      <c r="Q385" s="356"/>
      <c r="R385" s="356"/>
      <c r="S385" s="356"/>
      <c r="T385" s="356"/>
      <c r="U385" s="356"/>
      <c r="V385" s="356"/>
      <c r="W385" s="356"/>
      <c r="X385" s="356"/>
      <c r="Y385" s="356"/>
      <c r="Z385" s="356"/>
      <c r="AA385" s="355"/>
      <c r="AB385" s="355"/>
      <c r="AC385" s="355"/>
      <c r="AD385" s="355"/>
      <c r="AE385" s="355"/>
      <c r="AF385" s="355"/>
      <c r="AG385" s="355"/>
      <c r="AH385" s="355"/>
      <c r="AI385" s="356"/>
      <c r="AJ385" s="355"/>
      <c r="AK385" s="355"/>
      <c r="AL385" s="355"/>
      <c r="AM385" s="355"/>
      <c r="AN385" s="355"/>
      <c r="AO385" s="355"/>
      <c r="AP385" s="355"/>
      <c r="AQ385" s="355"/>
    </row>
    <row r="386" spans="1:43" s="350" customFormat="1" ht="15" customHeight="1" x14ac:dyDescent="0.25">
      <c r="A386" s="214"/>
      <c r="B386" s="232"/>
      <c r="C386" s="232"/>
      <c r="D386" s="232"/>
      <c r="E386" s="232"/>
      <c r="F386" s="232"/>
      <c r="G386" s="232"/>
      <c r="H386" s="232"/>
      <c r="I386" s="232"/>
      <c r="J386" s="232"/>
      <c r="K386" s="232"/>
      <c r="L386" s="357"/>
      <c r="M386" s="357"/>
      <c r="N386" s="357"/>
      <c r="O386" s="357"/>
      <c r="P386" s="357"/>
      <c r="Q386" s="357"/>
      <c r="R386" s="357"/>
      <c r="S386" s="357"/>
      <c r="T386" s="357"/>
      <c r="U386" s="357"/>
      <c r="V386" s="357"/>
      <c r="W386" s="357"/>
      <c r="X386" s="357"/>
      <c r="Y386" s="357"/>
      <c r="Z386" s="356"/>
      <c r="AA386" s="355"/>
      <c r="AB386" s="355"/>
      <c r="AC386" s="355"/>
      <c r="AD386" s="355"/>
      <c r="AE386" s="355"/>
      <c r="AF386" s="355"/>
      <c r="AG386" s="355"/>
      <c r="AH386" s="355"/>
      <c r="AI386" s="356"/>
      <c r="AJ386" s="355"/>
      <c r="AK386" s="355"/>
      <c r="AL386" s="355"/>
      <c r="AM386" s="355"/>
      <c r="AN386" s="355"/>
      <c r="AO386" s="355"/>
      <c r="AP386" s="355"/>
      <c r="AQ386" s="355"/>
    </row>
    <row r="387" spans="1:43" s="350" customFormat="1" ht="15" customHeight="1" x14ac:dyDescent="0.25">
      <c r="A387" s="214"/>
      <c r="B387" s="232"/>
      <c r="C387" s="232"/>
      <c r="D387" s="232"/>
      <c r="E387" s="232"/>
      <c r="F387" s="232"/>
      <c r="G387" s="232"/>
      <c r="H387" s="232"/>
      <c r="I387" s="232"/>
      <c r="J387" s="232"/>
      <c r="K387" s="232"/>
      <c r="L387" s="357"/>
      <c r="M387" s="357"/>
      <c r="N387" s="357"/>
      <c r="O387" s="357"/>
      <c r="P387" s="357"/>
      <c r="Q387" s="357"/>
      <c r="R387" s="357"/>
      <c r="S387" s="357"/>
      <c r="T387" s="357"/>
      <c r="U387" s="357"/>
      <c r="V387" s="357"/>
      <c r="W387" s="357"/>
      <c r="X387" s="357"/>
      <c r="Y387" s="357"/>
      <c r="Z387" s="356"/>
      <c r="AA387" s="355"/>
      <c r="AB387" s="355"/>
      <c r="AC387" s="355"/>
      <c r="AD387" s="355"/>
      <c r="AE387" s="355"/>
      <c r="AF387" s="355"/>
      <c r="AG387" s="355"/>
      <c r="AH387" s="355"/>
      <c r="AI387" s="356"/>
      <c r="AJ387" s="355"/>
      <c r="AK387" s="355"/>
      <c r="AL387" s="355"/>
      <c r="AM387" s="355"/>
      <c r="AN387" s="355"/>
      <c r="AO387" s="355"/>
      <c r="AP387" s="355"/>
      <c r="AQ387" s="355"/>
    </row>
    <row r="388" spans="1:43" s="350" customFormat="1" ht="15" customHeight="1" x14ac:dyDescent="0.25">
      <c r="A388" s="214"/>
      <c r="B388" s="232"/>
      <c r="C388" s="232"/>
      <c r="D388" s="232"/>
      <c r="E388" s="232"/>
      <c r="F388" s="232"/>
      <c r="G388" s="232"/>
      <c r="H388" s="232"/>
      <c r="I388" s="232"/>
      <c r="J388" s="232"/>
      <c r="K388" s="232"/>
      <c r="L388" s="355"/>
      <c r="M388" s="355"/>
      <c r="N388" s="355"/>
      <c r="O388" s="355"/>
      <c r="P388" s="355"/>
      <c r="Q388" s="355"/>
      <c r="R388" s="355"/>
      <c r="S388" s="355"/>
      <c r="T388" s="355"/>
      <c r="U388" s="355"/>
      <c r="V388" s="355"/>
      <c r="W388" s="355"/>
      <c r="X388" s="355"/>
      <c r="Y388" s="355"/>
      <c r="Z388" s="355"/>
      <c r="AA388" s="355"/>
      <c r="AB388" s="355"/>
      <c r="AC388" s="355"/>
      <c r="AD388" s="355"/>
      <c r="AE388" s="355"/>
      <c r="AF388" s="355"/>
      <c r="AG388" s="355"/>
      <c r="AH388" s="355"/>
      <c r="AI388" s="356"/>
      <c r="AJ388" s="355"/>
      <c r="AK388" s="355"/>
      <c r="AL388" s="355"/>
      <c r="AM388" s="355"/>
      <c r="AN388" s="355"/>
      <c r="AO388" s="355"/>
      <c r="AP388" s="355"/>
      <c r="AQ388" s="355"/>
    </row>
    <row r="389" spans="1:43" s="350" customFormat="1" ht="15" customHeight="1" x14ac:dyDescent="0.25">
      <c r="A389" s="214"/>
      <c r="B389" s="232"/>
      <c r="C389" s="232"/>
      <c r="D389" s="232"/>
      <c r="E389" s="232"/>
      <c r="F389" s="232"/>
      <c r="G389" s="232"/>
      <c r="H389" s="232"/>
      <c r="I389" s="232"/>
      <c r="J389" s="232"/>
      <c r="K389" s="232"/>
      <c r="L389" s="355"/>
      <c r="M389" s="355"/>
      <c r="N389" s="355"/>
      <c r="O389" s="355"/>
      <c r="P389" s="355"/>
      <c r="Q389" s="355"/>
      <c r="R389" s="355"/>
      <c r="S389" s="355"/>
      <c r="T389" s="355"/>
      <c r="U389" s="355"/>
      <c r="V389" s="355"/>
      <c r="W389" s="355"/>
      <c r="X389" s="355"/>
      <c r="Y389" s="355"/>
      <c r="Z389" s="355"/>
      <c r="AA389" s="355"/>
      <c r="AB389" s="355"/>
      <c r="AC389" s="355"/>
      <c r="AD389" s="355"/>
      <c r="AE389" s="355"/>
      <c r="AF389" s="355"/>
      <c r="AG389" s="355"/>
      <c r="AH389" s="355"/>
      <c r="AI389" s="356"/>
      <c r="AJ389" s="355"/>
      <c r="AK389" s="355"/>
      <c r="AL389" s="355"/>
      <c r="AM389" s="355"/>
      <c r="AN389" s="355"/>
      <c r="AO389" s="355"/>
      <c r="AP389" s="355"/>
      <c r="AQ389" s="355"/>
    </row>
    <row r="390" spans="1:43" s="350" customFormat="1" ht="15" customHeight="1" x14ac:dyDescent="0.25">
      <c r="A390" s="214"/>
      <c r="B390" s="540"/>
      <c r="C390" s="232"/>
      <c r="D390" s="232"/>
      <c r="E390" s="232"/>
      <c r="F390" s="232"/>
      <c r="G390" s="232"/>
      <c r="H390" s="232"/>
      <c r="I390" s="232"/>
      <c r="J390" s="232"/>
      <c r="K390" s="232"/>
      <c r="L390" s="357"/>
      <c r="M390" s="357"/>
      <c r="N390" s="357"/>
      <c r="O390" s="357"/>
      <c r="P390" s="357"/>
      <c r="Q390" s="357"/>
      <c r="R390" s="357"/>
      <c r="S390" s="357"/>
      <c r="T390" s="357"/>
      <c r="U390" s="357"/>
      <c r="V390" s="357"/>
      <c r="W390" s="357"/>
      <c r="X390" s="357"/>
      <c r="Y390" s="357"/>
      <c r="Z390" s="356"/>
      <c r="AA390" s="355"/>
      <c r="AB390" s="355"/>
      <c r="AC390" s="355"/>
      <c r="AD390" s="355"/>
      <c r="AE390" s="355"/>
      <c r="AF390" s="355"/>
      <c r="AG390" s="355"/>
      <c r="AH390" s="355"/>
      <c r="AI390" s="356"/>
      <c r="AJ390" s="355"/>
      <c r="AK390" s="355"/>
      <c r="AL390" s="355"/>
      <c r="AM390" s="355"/>
      <c r="AN390" s="355"/>
      <c r="AO390" s="355"/>
      <c r="AP390" s="355"/>
      <c r="AQ390" s="355"/>
    </row>
    <row r="391" spans="1:43" s="350" customFormat="1" ht="15" customHeight="1" x14ac:dyDescent="0.25">
      <c r="A391" s="214"/>
      <c r="B391" s="232"/>
      <c r="C391" s="232"/>
      <c r="D391" s="232"/>
      <c r="E391" s="232"/>
      <c r="F391" s="232"/>
      <c r="G391" s="232"/>
      <c r="H391" s="232"/>
      <c r="I391" s="232"/>
      <c r="J391" s="232"/>
      <c r="K391" s="232"/>
      <c r="L391" s="356"/>
      <c r="M391" s="356"/>
      <c r="N391" s="356"/>
      <c r="O391" s="356"/>
      <c r="P391" s="356"/>
      <c r="Q391" s="356"/>
      <c r="R391" s="356"/>
      <c r="S391" s="356"/>
      <c r="T391" s="356"/>
      <c r="U391" s="356"/>
      <c r="V391" s="356"/>
      <c r="W391" s="356"/>
      <c r="X391" s="356"/>
      <c r="Y391" s="356"/>
      <c r="Z391" s="356"/>
      <c r="AA391" s="355"/>
      <c r="AB391" s="355"/>
      <c r="AC391" s="355"/>
      <c r="AD391" s="355"/>
      <c r="AE391" s="355"/>
      <c r="AF391" s="355"/>
      <c r="AG391" s="355"/>
      <c r="AH391" s="355"/>
      <c r="AI391" s="356"/>
      <c r="AJ391" s="355"/>
      <c r="AK391" s="355"/>
      <c r="AL391" s="355"/>
      <c r="AM391" s="355"/>
      <c r="AN391" s="355"/>
      <c r="AO391" s="355"/>
      <c r="AP391" s="355"/>
      <c r="AQ391" s="355"/>
    </row>
    <row r="392" spans="1:43" s="350" customFormat="1" ht="15" customHeight="1" x14ac:dyDescent="0.25">
      <c r="A392" s="214"/>
      <c r="B392" s="232"/>
      <c r="C392" s="232"/>
      <c r="D392" s="232"/>
      <c r="E392" s="232"/>
      <c r="F392" s="232"/>
      <c r="G392" s="232"/>
      <c r="H392" s="232"/>
      <c r="I392" s="232"/>
      <c r="J392" s="232"/>
      <c r="K392" s="232"/>
      <c r="L392" s="357"/>
      <c r="M392" s="357"/>
      <c r="N392" s="357"/>
      <c r="O392" s="357"/>
      <c r="P392" s="357"/>
      <c r="Q392" s="357"/>
      <c r="R392" s="357"/>
      <c r="S392" s="357"/>
      <c r="T392" s="357"/>
      <c r="U392" s="357"/>
      <c r="V392" s="357"/>
      <c r="W392" s="357"/>
      <c r="X392" s="357"/>
      <c r="Y392" s="357"/>
      <c r="Z392" s="356"/>
      <c r="AA392" s="355"/>
      <c r="AB392" s="355"/>
      <c r="AC392" s="355"/>
      <c r="AD392" s="355"/>
      <c r="AE392" s="355"/>
      <c r="AF392" s="355"/>
      <c r="AG392" s="355"/>
      <c r="AH392" s="355"/>
      <c r="AI392" s="356"/>
      <c r="AJ392" s="355"/>
      <c r="AK392" s="355"/>
      <c r="AL392" s="355"/>
      <c r="AM392" s="355"/>
      <c r="AN392" s="355"/>
      <c r="AO392" s="355"/>
      <c r="AP392" s="355"/>
      <c r="AQ392" s="355"/>
    </row>
    <row r="393" spans="1:43" s="350" customFormat="1" ht="15" customHeight="1" x14ac:dyDescent="0.25">
      <c r="A393" s="214"/>
      <c r="B393" s="540"/>
      <c r="C393" s="232"/>
      <c r="D393" s="232"/>
      <c r="E393" s="232"/>
      <c r="F393" s="232"/>
      <c r="G393" s="232"/>
      <c r="H393" s="232"/>
      <c r="I393" s="232"/>
      <c r="J393" s="232"/>
      <c r="K393" s="232"/>
      <c r="L393" s="357"/>
      <c r="M393" s="357"/>
      <c r="N393" s="357"/>
      <c r="O393" s="357"/>
      <c r="P393" s="357"/>
      <c r="Q393" s="357"/>
      <c r="R393" s="357"/>
      <c r="S393" s="357"/>
      <c r="T393" s="357"/>
      <c r="U393" s="357"/>
      <c r="V393" s="357"/>
      <c r="W393" s="357"/>
      <c r="X393" s="357"/>
      <c r="Y393" s="357"/>
      <c r="Z393" s="356"/>
      <c r="AA393" s="355"/>
      <c r="AB393" s="355"/>
      <c r="AC393" s="355"/>
      <c r="AD393" s="355"/>
      <c r="AE393" s="355"/>
      <c r="AF393" s="355"/>
      <c r="AG393" s="355"/>
      <c r="AH393" s="355"/>
      <c r="AI393" s="356"/>
      <c r="AJ393" s="355"/>
      <c r="AK393" s="355"/>
      <c r="AL393" s="355"/>
      <c r="AM393" s="355"/>
      <c r="AN393" s="355"/>
      <c r="AO393" s="355"/>
      <c r="AP393" s="355"/>
      <c r="AQ393" s="355"/>
    </row>
    <row r="394" spans="1:43" s="350" customFormat="1" ht="15" customHeight="1" x14ac:dyDescent="0.25">
      <c r="A394" s="214"/>
      <c r="B394" s="232"/>
      <c r="C394" s="232"/>
      <c r="D394" s="232"/>
      <c r="E394" s="232"/>
      <c r="F394" s="232"/>
      <c r="G394" s="232"/>
      <c r="H394" s="232"/>
      <c r="I394" s="232"/>
      <c r="J394" s="232"/>
      <c r="K394" s="232"/>
      <c r="L394" s="541"/>
      <c r="M394" s="541"/>
      <c r="N394" s="541"/>
      <c r="O394" s="541"/>
      <c r="P394" s="541"/>
      <c r="Q394" s="541"/>
      <c r="R394" s="541"/>
      <c r="S394" s="541"/>
      <c r="T394" s="541"/>
      <c r="U394" s="541"/>
      <c r="V394" s="541"/>
      <c r="W394" s="541"/>
      <c r="X394" s="541"/>
      <c r="Y394" s="541"/>
      <c r="Z394" s="356"/>
      <c r="AA394" s="355"/>
      <c r="AB394" s="355"/>
      <c r="AC394" s="355"/>
      <c r="AD394" s="355"/>
      <c r="AE394" s="355"/>
      <c r="AF394" s="355"/>
      <c r="AG394" s="355"/>
      <c r="AH394" s="355"/>
      <c r="AI394" s="356"/>
      <c r="AJ394" s="355"/>
      <c r="AK394" s="355"/>
      <c r="AL394" s="355"/>
      <c r="AM394" s="355"/>
      <c r="AN394" s="355"/>
      <c r="AO394" s="355"/>
      <c r="AP394" s="355"/>
      <c r="AQ394" s="355"/>
    </row>
    <row r="395" spans="1:43" s="350" customFormat="1" ht="15" customHeight="1" x14ac:dyDescent="0.25">
      <c r="A395" s="214"/>
      <c r="B395" s="540"/>
      <c r="C395" s="232"/>
      <c r="D395" s="232"/>
      <c r="E395" s="232"/>
      <c r="F395" s="232"/>
      <c r="G395" s="232"/>
      <c r="H395" s="232"/>
      <c r="I395" s="232"/>
      <c r="J395" s="232"/>
      <c r="K395" s="232"/>
      <c r="L395" s="357"/>
      <c r="M395" s="357"/>
      <c r="N395" s="357"/>
      <c r="O395" s="357"/>
      <c r="P395" s="357"/>
      <c r="Q395" s="357"/>
      <c r="R395" s="357"/>
      <c r="S395" s="357"/>
      <c r="T395" s="357"/>
      <c r="U395" s="357"/>
      <c r="V395" s="357"/>
      <c r="W395" s="357"/>
      <c r="X395" s="357"/>
      <c r="Y395" s="357"/>
      <c r="Z395" s="356"/>
      <c r="AA395" s="355"/>
      <c r="AB395" s="355"/>
      <c r="AC395" s="355"/>
      <c r="AD395" s="355"/>
      <c r="AE395" s="355"/>
      <c r="AF395" s="355"/>
      <c r="AG395" s="355"/>
      <c r="AH395" s="355"/>
      <c r="AI395" s="356"/>
      <c r="AJ395" s="355"/>
      <c r="AK395" s="355"/>
      <c r="AL395" s="355"/>
      <c r="AM395" s="355"/>
      <c r="AN395" s="355"/>
      <c r="AO395" s="355"/>
      <c r="AP395" s="355"/>
      <c r="AQ395" s="355"/>
    </row>
    <row r="396" spans="1:43" s="350" customFormat="1" ht="15" customHeight="1" x14ac:dyDescent="0.25">
      <c r="A396" s="214"/>
      <c r="B396" s="232"/>
      <c r="C396" s="232"/>
      <c r="D396" s="232"/>
      <c r="E396" s="232"/>
      <c r="F396" s="232"/>
      <c r="G396" s="232"/>
      <c r="H396" s="232"/>
      <c r="I396" s="232"/>
      <c r="J396" s="232"/>
      <c r="K396" s="232"/>
      <c r="L396" s="356"/>
      <c r="M396" s="356"/>
      <c r="N396" s="356"/>
      <c r="O396" s="356"/>
      <c r="P396" s="356"/>
      <c r="Q396" s="356"/>
      <c r="R396" s="356"/>
      <c r="S396" s="356"/>
      <c r="T396" s="356"/>
      <c r="U396" s="356"/>
      <c r="V396" s="356"/>
      <c r="W396" s="356"/>
      <c r="X396" s="356"/>
      <c r="Y396" s="356"/>
      <c r="Z396" s="356"/>
      <c r="AA396" s="355"/>
      <c r="AB396" s="355"/>
      <c r="AC396" s="355"/>
      <c r="AD396" s="355"/>
      <c r="AE396" s="355"/>
      <c r="AF396" s="355"/>
      <c r="AG396" s="355"/>
      <c r="AH396" s="355"/>
      <c r="AI396" s="356"/>
      <c r="AJ396" s="355"/>
      <c r="AK396" s="355"/>
      <c r="AL396" s="355"/>
      <c r="AM396" s="355"/>
      <c r="AN396" s="355"/>
      <c r="AO396" s="355"/>
      <c r="AP396" s="355"/>
      <c r="AQ396" s="355"/>
    </row>
    <row r="397" spans="1:43" s="350" customFormat="1" ht="15" customHeight="1" x14ac:dyDescent="0.25">
      <c r="A397" s="214"/>
      <c r="B397" s="540"/>
      <c r="C397" s="232"/>
      <c r="D397" s="232"/>
      <c r="E397" s="232"/>
      <c r="F397" s="232"/>
      <c r="G397" s="232"/>
      <c r="H397" s="232"/>
      <c r="I397" s="232"/>
      <c r="J397" s="232"/>
      <c r="K397" s="232"/>
      <c r="L397" s="356"/>
      <c r="M397" s="356"/>
      <c r="N397" s="356"/>
      <c r="O397" s="356"/>
      <c r="P397" s="356"/>
      <c r="Q397" s="356"/>
      <c r="R397" s="356"/>
      <c r="S397" s="356"/>
      <c r="T397" s="356"/>
      <c r="U397" s="356"/>
      <c r="V397" s="356"/>
      <c r="W397" s="356"/>
      <c r="X397" s="356"/>
      <c r="Y397" s="356"/>
      <c r="Z397" s="356"/>
      <c r="AA397" s="355"/>
      <c r="AB397" s="355"/>
      <c r="AC397" s="355"/>
      <c r="AD397" s="355"/>
      <c r="AE397" s="355"/>
      <c r="AF397" s="355"/>
      <c r="AG397" s="355"/>
      <c r="AH397" s="355"/>
      <c r="AI397" s="356"/>
      <c r="AJ397" s="355"/>
      <c r="AK397" s="355"/>
      <c r="AL397" s="355"/>
      <c r="AM397" s="355"/>
      <c r="AN397" s="355"/>
      <c r="AO397" s="355"/>
      <c r="AP397" s="355"/>
      <c r="AQ397" s="355"/>
    </row>
    <row r="398" spans="1:43" s="350" customFormat="1" ht="15" customHeight="1" x14ac:dyDescent="0.25">
      <c r="A398" s="214"/>
      <c r="B398" s="232"/>
      <c r="C398" s="232"/>
      <c r="D398" s="232"/>
      <c r="E398" s="232"/>
      <c r="F398" s="232"/>
      <c r="G398" s="232"/>
      <c r="H398" s="232"/>
      <c r="I398" s="232"/>
      <c r="J398" s="232"/>
      <c r="K398" s="232"/>
      <c r="L398" s="357"/>
      <c r="M398" s="357"/>
      <c r="N398" s="357"/>
      <c r="O398" s="357"/>
      <c r="P398" s="357"/>
      <c r="Q398" s="357"/>
      <c r="R398" s="357"/>
      <c r="S398" s="357"/>
      <c r="T398" s="357"/>
      <c r="U398" s="357"/>
      <c r="V398" s="357"/>
      <c r="W398" s="357"/>
      <c r="X398" s="357"/>
      <c r="Y398" s="357"/>
      <c r="Z398" s="356"/>
      <c r="AA398" s="355"/>
      <c r="AB398" s="355"/>
      <c r="AC398" s="355"/>
      <c r="AD398" s="355"/>
      <c r="AE398" s="355"/>
      <c r="AF398" s="355"/>
      <c r="AG398" s="355"/>
      <c r="AH398" s="355"/>
      <c r="AI398" s="356"/>
      <c r="AJ398" s="355"/>
      <c r="AK398" s="355"/>
      <c r="AL398" s="355"/>
      <c r="AM398" s="355"/>
      <c r="AN398" s="355"/>
      <c r="AO398" s="355"/>
      <c r="AP398" s="355"/>
      <c r="AQ398" s="355"/>
    </row>
    <row r="399" spans="1:43" s="350" customFormat="1" ht="15" customHeight="1" x14ac:dyDescent="0.25">
      <c r="A399" s="214"/>
      <c r="B399" s="232"/>
      <c r="C399" s="232"/>
      <c r="D399" s="232"/>
      <c r="E399" s="232"/>
      <c r="F399" s="232"/>
      <c r="G399" s="232"/>
      <c r="H399" s="232"/>
      <c r="I399" s="232"/>
      <c r="J399" s="232"/>
      <c r="K399" s="232"/>
      <c r="L399" s="357"/>
      <c r="M399" s="357"/>
      <c r="N399" s="357"/>
      <c r="O399" s="357"/>
      <c r="P399" s="357"/>
      <c r="Q399" s="357"/>
      <c r="R399" s="357"/>
      <c r="S399" s="357"/>
      <c r="T399" s="357"/>
      <c r="U399" s="357"/>
      <c r="V399" s="357"/>
      <c r="W399" s="357"/>
      <c r="X399" s="357"/>
      <c r="Y399" s="357"/>
      <c r="Z399" s="356"/>
      <c r="AA399" s="355"/>
      <c r="AB399" s="355"/>
      <c r="AC399" s="355"/>
      <c r="AD399" s="355"/>
      <c r="AE399" s="355"/>
      <c r="AF399" s="355"/>
      <c r="AG399" s="355"/>
      <c r="AH399" s="355"/>
      <c r="AI399" s="356"/>
      <c r="AJ399" s="355"/>
      <c r="AK399" s="355"/>
      <c r="AL399" s="355"/>
      <c r="AM399" s="355"/>
      <c r="AN399" s="355"/>
      <c r="AO399" s="355"/>
      <c r="AP399" s="355"/>
      <c r="AQ399" s="355"/>
    </row>
    <row r="400" spans="1:43" s="350" customFormat="1" ht="15" customHeight="1" x14ac:dyDescent="0.25">
      <c r="A400" s="214"/>
      <c r="B400" s="232"/>
      <c r="C400" s="232"/>
      <c r="D400" s="232"/>
      <c r="E400" s="232"/>
      <c r="F400" s="232"/>
      <c r="G400" s="232"/>
      <c r="H400" s="232"/>
      <c r="I400" s="232"/>
      <c r="J400" s="232"/>
      <c r="K400" s="232"/>
      <c r="L400" s="355"/>
      <c r="M400" s="355"/>
      <c r="N400" s="355"/>
      <c r="O400" s="355"/>
      <c r="P400" s="355"/>
      <c r="Q400" s="355"/>
      <c r="R400" s="355"/>
      <c r="S400" s="355"/>
      <c r="T400" s="355"/>
      <c r="U400" s="355"/>
      <c r="V400" s="355"/>
      <c r="W400" s="355"/>
      <c r="X400" s="355"/>
      <c r="Y400" s="355"/>
      <c r="Z400" s="355"/>
      <c r="AA400" s="355"/>
      <c r="AB400" s="355"/>
      <c r="AC400" s="355"/>
      <c r="AD400" s="355"/>
      <c r="AE400" s="355"/>
      <c r="AF400" s="355"/>
      <c r="AG400" s="355"/>
      <c r="AH400" s="355"/>
      <c r="AI400" s="356"/>
      <c r="AJ400" s="355"/>
      <c r="AK400" s="355"/>
      <c r="AL400" s="355"/>
      <c r="AM400" s="355"/>
      <c r="AN400" s="355"/>
      <c r="AO400" s="355"/>
      <c r="AP400" s="355"/>
      <c r="AQ400" s="355"/>
    </row>
    <row r="401" spans="1:43" s="350" customFormat="1" ht="15" customHeight="1" x14ac:dyDescent="0.25">
      <c r="A401" s="214"/>
      <c r="B401" s="232"/>
      <c r="C401" s="232"/>
      <c r="D401" s="232"/>
      <c r="E401" s="232"/>
      <c r="F401" s="232"/>
      <c r="G401" s="232"/>
      <c r="H401" s="232"/>
      <c r="I401" s="232"/>
      <c r="J401" s="232"/>
      <c r="K401" s="232"/>
      <c r="L401" s="355"/>
      <c r="M401" s="355"/>
      <c r="N401" s="355"/>
      <c r="O401" s="355"/>
      <c r="P401" s="355"/>
      <c r="Q401" s="355"/>
      <c r="R401" s="355"/>
      <c r="S401" s="355"/>
      <c r="T401" s="355"/>
      <c r="U401" s="355"/>
      <c r="V401" s="355"/>
      <c r="W401" s="355"/>
      <c r="X401" s="355"/>
      <c r="Y401" s="355"/>
      <c r="Z401" s="355"/>
      <c r="AA401" s="355"/>
      <c r="AB401" s="355"/>
      <c r="AC401" s="355"/>
      <c r="AD401" s="355"/>
      <c r="AE401" s="355"/>
      <c r="AF401" s="355"/>
      <c r="AG401" s="355"/>
      <c r="AH401" s="355"/>
      <c r="AI401" s="356"/>
      <c r="AJ401" s="355"/>
      <c r="AK401" s="355"/>
      <c r="AL401" s="355"/>
      <c r="AM401" s="355"/>
      <c r="AN401" s="355"/>
      <c r="AO401" s="355"/>
      <c r="AP401" s="355"/>
      <c r="AQ401" s="355"/>
    </row>
    <row r="402" spans="1:43" s="350" customFormat="1" ht="15" customHeight="1" x14ac:dyDescent="0.25">
      <c r="A402" s="214"/>
      <c r="B402" s="232"/>
      <c r="C402" s="232"/>
      <c r="D402" s="232"/>
      <c r="E402" s="232"/>
      <c r="F402" s="232"/>
      <c r="G402" s="232"/>
      <c r="H402" s="232"/>
      <c r="I402" s="232"/>
      <c r="J402" s="232"/>
      <c r="K402" s="232"/>
      <c r="L402" s="357"/>
      <c r="M402" s="357"/>
      <c r="N402" s="357"/>
      <c r="O402" s="357"/>
      <c r="P402" s="357"/>
      <c r="Q402" s="357"/>
      <c r="R402" s="357"/>
      <c r="S402" s="357"/>
      <c r="T402" s="357"/>
      <c r="U402" s="357"/>
      <c r="V402" s="357"/>
      <c r="W402" s="357"/>
      <c r="X402" s="357"/>
      <c r="Y402" s="357"/>
      <c r="Z402" s="356"/>
      <c r="AA402" s="355"/>
      <c r="AB402" s="355"/>
      <c r="AC402" s="355"/>
      <c r="AD402" s="355"/>
      <c r="AE402" s="355"/>
      <c r="AF402" s="355"/>
      <c r="AG402" s="355"/>
      <c r="AH402" s="355"/>
      <c r="AI402" s="356"/>
      <c r="AJ402" s="355"/>
      <c r="AK402" s="355"/>
      <c r="AL402" s="355"/>
      <c r="AM402" s="355"/>
      <c r="AN402" s="355"/>
      <c r="AO402" s="355"/>
      <c r="AP402" s="355"/>
      <c r="AQ402" s="355"/>
    </row>
    <row r="403" spans="1:43" s="350" customFormat="1" ht="15" customHeight="1" x14ac:dyDescent="0.25">
      <c r="A403" s="214"/>
      <c r="B403" s="232"/>
      <c r="C403" s="232"/>
      <c r="D403" s="232"/>
      <c r="E403" s="232"/>
      <c r="F403" s="232"/>
      <c r="G403" s="232"/>
      <c r="H403" s="232"/>
      <c r="I403" s="232"/>
      <c r="J403" s="232"/>
      <c r="K403" s="232"/>
      <c r="L403" s="356"/>
      <c r="M403" s="356"/>
      <c r="N403" s="356"/>
      <c r="O403" s="356"/>
      <c r="P403" s="356"/>
      <c r="Q403" s="356"/>
      <c r="R403" s="356"/>
      <c r="S403" s="356"/>
      <c r="T403" s="356"/>
      <c r="U403" s="356"/>
      <c r="V403" s="356"/>
      <c r="W403" s="356"/>
      <c r="X403" s="356"/>
      <c r="Y403" s="356"/>
      <c r="Z403" s="356"/>
      <c r="AA403" s="356"/>
      <c r="AB403" s="356"/>
      <c r="AC403" s="356"/>
      <c r="AD403" s="356"/>
      <c r="AE403" s="356"/>
      <c r="AF403" s="356"/>
      <c r="AG403" s="356"/>
      <c r="AH403" s="356"/>
      <c r="AI403" s="356"/>
      <c r="AJ403" s="356"/>
      <c r="AK403" s="356"/>
      <c r="AL403" s="356"/>
      <c r="AM403" s="356"/>
      <c r="AN403" s="356"/>
      <c r="AO403" s="356"/>
      <c r="AP403" s="356"/>
      <c r="AQ403" s="356"/>
    </row>
    <row r="404" spans="1:43" s="350" customFormat="1" ht="15" customHeight="1" x14ac:dyDescent="0.25">
      <c r="A404" s="214"/>
      <c r="B404" s="232"/>
      <c r="C404" s="232"/>
      <c r="D404" s="232"/>
      <c r="E404" s="232"/>
      <c r="F404" s="232"/>
      <c r="G404" s="232"/>
      <c r="H404" s="232"/>
      <c r="I404" s="232"/>
      <c r="J404" s="232"/>
      <c r="K404" s="232"/>
      <c r="L404" s="357"/>
      <c r="M404" s="357"/>
      <c r="N404" s="357"/>
      <c r="O404" s="357"/>
      <c r="P404" s="357"/>
      <c r="Q404" s="357"/>
      <c r="R404" s="357"/>
      <c r="S404" s="357"/>
      <c r="T404" s="357"/>
      <c r="U404" s="357"/>
      <c r="V404" s="357"/>
      <c r="W404" s="357"/>
      <c r="X404" s="357"/>
      <c r="Y404" s="357"/>
      <c r="Z404" s="356"/>
      <c r="AA404" s="357"/>
      <c r="AB404" s="357"/>
      <c r="AC404" s="357"/>
      <c r="AD404" s="357"/>
      <c r="AE404" s="357"/>
      <c r="AF404" s="357"/>
      <c r="AG404" s="357"/>
      <c r="AH404" s="357"/>
      <c r="AI404" s="356"/>
      <c r="AJ404" s="357"/>
      <c r="AK404" s="357"/>
      <c r="AL404" s="357"/>
      <c r="AM404" s="357"/>
      <c r="AN404" s="357"/>
      <c r="AO404" s="357"/>
      <c r="AP404" s="357"/>
      <c r="AQ404" s="357"/>
    </row>
    <row r="405" spans="1:43" s="350" customFormat="1" ht="15" customHeight="1" x14ac:dyDescent="0.25">
      <c r="A405" s="214"/>
      <c r="B405" s="232"/>
      <c r="C405" s="232"/>
      <c r="D405" s="232"/>
      <c r="E405" s="232"/>
      <c r="F405" s="232"/>
      <c r="G405" s="232"/>
      <c r="H405" s="232"/>
      <c r="I405" s="232"/>
      <c r="J405" s="232"/>
      <c r="K405" s="232"/>
      <c r="L405" s="357"/>
      <c r="M405" s="357"/>
      <c r="N405" s="357"/>
      <c r="O405" s="357"/>
      <c r="P405" s="357"/>
      <c r="Q405" s="357"/>
      <c r="R405" s="357"/>
      <c r="S405" s="357"/>
      <c r="T405" s="357"/>
      <c r="U405" s="357"/>
      <c r="V405" s="357"/>
      <c r="W405" s="357"/>
      <c r="X405" s="357"/>
      <c r="Y405" s="357"/>
      <c r="Z405" s="356"/>
      <c r="AA405" s="357"/>
      <c r="AB405" s="357"/>
      <c r="AC405" s="357"/>
      <c r="AD405" s="357"/>
      <c r="AE405" s="357"/>
      <c r="AF405" s="357"/>
      <c r="AG405" s="357"/>
      <c r="AH405" s="357"/>
      <c r="AI405" s="356"/>
      <c r="AJ405" s="357"/>
      <c r="AK405" s="357"/>
      <c r="AL405" s="357"/>
      <c r="AM405" s="357"/>
      <c r="AN405" s="357"/>
      <c r="AO405" s="357"/>
      <c r="AP405" s="357"/>
      <c r="AQ405" s="357"/>
    </row>
    <row r="406" spans="1:43" s="350" customFormat="1" ht="15" customHeight="1" x14ac:dyDescent="0.25">
      <c r="A406" s="214"/>
      <c r="B406" s="540"/>
      <c r="C406" s="232"/>
      <c r="D406" s="232"/>
      <c r="E406" s="232"/>
      <c r="F406" s="232"/>
      <c r="G406" s="232"/>
      <c r="H406" s="232"/>
      <c r="I406" s="232"/>
      <c r="J406" s="232"/>
      <c r="K406" s="232"/>
      <c r="L406" s="542"/>
      <c r="M406" s="542"/>
      <c r="N406" s="357"/>
      <c r="O406" s="357"/>
      <c r="P406" s="357"/>
      <c r="Q406" s="357"/>
      <c r="R406" s="357"/>
      <c r="S406" s="357"/>
      <c r="T406" s="357"/>
      <c r="U406" s="357"/>
      <c r="V406" s="357"/>
      <c r="W406" s="357"/>
      <c r="X406" s="357"/>
      <c r="Y406" s="357"/>
      <c r="Z406" s="356"/>
      <c r="AA406" s="357"/>
      <c r="AB406" s="357"/>
      <c r="AC406" s="357"/>
      <c r="AD406" s="357"/>
      <c r="AE406" s="357"/>
      <c r="AF406" s="357"/>
      <c r="AG406" s="357"/>
      <c r="AH406" s="357"/>
      <c r="AI406" s="356"/>
      <c r="AJ406" s="357"/>
      <c r="AK406" s="357"/>
      <c r="AL406" s="357"/>
      <c r="AM406" s="357"/>
      <c r="AN406" s="357"/>
      <c r="AO406" s="357"/>
      <c r="AP406" s="357"/>
      <c r="AQ406" s="357"/>
    </row>
    <row r="407" spans="1:43" s="350" customFormat="1" ht="15" customHeight="1" x14ac:dyDescent="0.25">
      <c r="A407" s="214"/>
      <c r="B407" s="232"/>
      <c r="C407" s="232"/>
      <c r="D407" s="232"/>
      <c r="E407" s="232"/>
      <c r="F407" s="232"/>
      <c r="G407" s="232"/>
      <c r="H407" s="232"/>
      <c r="I407" s="232"/>
      <c r="J407" s="232"/>
      <c r="K407" s="232"/>
      <c r="L407" s="357"/>
      <c r="M407" s="357"/>
      <c r="N407" s="357"/>
      <c r="O407" s="357"/>
      <c r="P407" s="357"/>
      <c r="Q407" s="357"/>
      <c r="R407" s="357"/>
      <c r="S407" s="357"/>
      <c r="T407" s="357"/>
      <c r="U407" s="357"/>
      <c r="V407" s="357"/>
      <c r="W407" s="357"/>
      <c r="X407" s="357"/>
      <c r="Y407" s="357"/>
      <c r="Z407" s="356"/>
      <c r="AA407" s="357"/>
      <c r="AB407" s="357"/>
      <c r="AC407" s="357"/>
      <c r="AD407" s="357"/>
      <c r="AE407" s="357"/>
      <c r="AF407" s="357"/>
      <c r="AG407" s="357"/>
      <c r="AH407" s="357"/>
      <c r="AI407" s="356"/>
      <c r="AJ407" s="357"/>
      <c r="AK407" s="357"/>
      <c r="AL407" s="357"/>
      <c r="AM407" s="357"/>
      <c r="AN407" s="357"/>
      <c r="AO407" s="357"/>
      <c r="AP407" s="357"/>
      <c r="AQ407" s="357"/>
    </row>
    <row r="408" spans="1:43" s="350" customFormat="1" ht="15" customHeight="1" x14ac:dyDescent="0.25">
      <c r="A408" s="214"/>
      <c r="B408" s="232"/>
      <c r="C408" s="232"/>
      <c r="D408" s="232"/>
      <c r="E408" s="232"/>
      <c r="F408" s="232"/>
      <c r="G408" s="232"/>
      <c r="H408" s="232"/>
      <c r="I408" s="232"/>
      <c r="J408" s="232"/>
      <c r="K408" s="232"/>
      <c r="L408" s="357"/>
      <c r="M408" s="357"/>
      <c r="N408" s="357"/>
      <c r="O408" s="357"/>
      <c r="P408" s="357"/>
      <c r="Q408" s="357"/>
      <c r="R408" s="357"/>
      <c r="S408" s="357"/>
      <c r="T408" s="357"/>
      <c r="U408" s="357"/>
      <c r="V408" s="357"/>
      <c r="W408" s="357"/>
      <c r="X408" s="357"/>
      <c r="Y408" s="357"/>
      <c r="Z408" s="356"/>
      <c r="AA408" s="357"/>
      <c r="AB408" s="357"/>
      <c r="AC408" s="357"/>
      <c r="AD408" s="357"/>
      <c r="AE408" s="357"/>
      <c r="AF408" s="357"/>
      <c r="AG408" s="357"/>
      <c r="AH408" s="357"/>
      <c r="AI408" s="356"/>
      <c r="AJ408" s="357"/>
      <c r="AK408" s="357"/>
      <c r="AL408" s="357"/>
      <c r="AM408" s="357"/>
      <c r="AN408" s="357"/>
      <c r="AO408" s="357"/>
      <c r="AP408" s="357"/>
      <c r="AQ408" s="357"/>
    </row>
    <row r="409" spans="1:43" s="350" customFormat="1" ht="15" customHeight="1" x14ac:dyDescent="0.25">
      <c r="A409" s="214"/>
      <c r="B409" s="232"/>
      <c r="C409" s="232"/>
      <c r="D409" s="232"/>
      <c r="E409" s="232"/>
      <c r="F409" s="232"/>
      <c r="G409" s="232"/>
      <c r="H409" s="232"/>
      <c r="I409" s="232"/>
      <c r="J409" s="232"/>
      <c r="K409" s="232"/>
      <c r="L409" s="357"/>
      <c r="M409" s="357"/>
      <c r="N409" s="357"/>
      <c r="O409" s="357"/>
      <c r="P409" s="357"/>
      <c r="Q409" s="357"/>
      <c r="R409" s="357"/>
      <c r="S409" s="357"/>
      <c r="T409" s="357"/>
      <c r="U409" s="357"/>
      <c r="V409" s="357"/>
      <c r="W409" s="357"/>
      <c r="X409" s="357"/>
      <c r="Y409" s="357"/>
      <c r="Z409" s="356"/>
      <c r="AA409" s="357"/>
      <c r="AB409" s="357"/>
      <c r="AC409" s="357"/>
      <c r="AD409" s="357"/>
      <c r="AE409" s="357"/>
      <c r="AF409" s="357"/>
      <c r="AG409" s="357"/>
      <c r="AH409" s="357"/>
      <c r="AI409" s="356"/>
      <c r="AJ409" s="357"/>
      <c r="AK409" s="357"/>
      <c r="AL409" s="357"/>
      <c r="AM409" s="357"/>
      <c r="AN409" s="357"/>
      <c r="AO409" s="357"/>
      <c r="AP409" s="357"/>
      <c r="AQ409" s="357"/>
    </row>
    <row r="410" spans="1:43" s="350" customFormat="1" ht="15" customHeight="1" x14ac:dyDescent="0.25">
      <c r="A410" s="214"/>
      <c r="B410" s="232"/>
      <c r="C410" s="232"/>
      <c r="D410" s="232"/>
      <c r="E410" s="232"/>
      <c r="F410" s="232"/>
      <c r="G410" s="232"/>
      <c r="H410" s="232"/>
      <c r="I410" s="232"/>
      <c r="J410" s="232"/>
      <c r="K410" s="232"/>
      <c r="L410" s="357"/>
      <c r="M410" s="357"/>
      <c r="N410" s="357"/>
      <c r="O410" s="357"/>
      <c r="P410" s="357"/>
      <c r="Q410" s="357"/>
      <c r="R410" s="357"/>
      <c r="S410" s="357"/>
      <c r="T410" s="357"/>
      <c r="U410" s="357"/>
      <c r="V410" s="357"/>
      <c r="W410" s="357"/>
      <c r="X410" s="357"/>
      <c r="Y410" s="357"/>
      <c r="Z410" s="356"/>
      <c r="AA410" s="357"/>
      <c r="AB410" s="357"/>
      <c r="AC410" s="357"/>
      <c r="AD410" s="357"/>
      <c r="AE410" s="357"/>
      <c r="AF410" s="357"/>
      <c r="AG410" s="357"/>
      <c r="AH410" s="357"/>
      <c r="AI410" s="356"/>
      <c r="AJ410" s="357"/>
      <c r="AK410" s="357"/>
      <c r="AL410" s="357"/>
      <c r="AM410" s="357"/>
      <c r="AN410" s="357"/>
      <c r="AO410" s="357"/>
      <c r="AP410" s="357"/>
      <c r="AQ410" s="357"/>
    </row>
    <row r="411" spans="1:43" s="350" customFormat="1" ht="15" customHeight="1" x14ac:dyDescent="0.25">
      <c r="A411" s="214"/>
      <c r="B411" s="540"/>
      <c r="C411" s="232"/>
      <c r="D411" s="232"/>
      <c r="E411" s="232"/>
      <c r="F411" s="232"/>
      <c r="G411" s="232"/>
      <c r="H411" s="232"/>
      <c r="I411" s="232"/>
      <c r="J411" s="232"/>
      <c r="K411" s="232"/>
      <c r="L411" s="357"/>
      <c r="M411" s="357"/>
      <c r="N411" s="357"/>
      <c r="O411" s="357"/>
      <c r="P411" s="357"/>
      <c r="Q411" s="357"/>
      <c r="R411" s="357"/>
      <c r="S411" s="357"/>
      <c r="T411" s="357"/>
      <c r="U411" s="357"/>
      <c r="V411" s="357"/>
      <c r="W411" s="357"/>
      <c r="X411" s="357"/>
      <c r="Y411" s="357"/>
      <c r="Z411" s="356"/>
      <c r="AA411" s="357"/>
      <c r="AB411" s="357"/>
      <c r="AC411" s="357"/>
      <c r="AD411" s="357"/>
      <c r="AE411" s="357"/>
      <c r="AF411" s="357"/>
      <c r="AG411" s="357"/>
      <c r="AH411" s="357"/>
      <c r="AI411" s="356"/>
      <c r="AJ411" s="357"/>
      <c r="AK411" s="357"/>
      <c r="AL411" s="357"/>
      <c r="AM411" s="357"/>
      <c r="AN411" s="357"/>
      <c r="AO411" s="357"/>
      <c r="AP411" s="357"/>
      <c r="AQ411" s="357"/>
    </row>
    <row r="412" spans="1:43" s="350" customFormat="1" ht="15" customHeight="1" x14ac:dyDescent="0.25">
      <c r="A412" s="214"/>
      <c r="B412" s="232"/>
      <c r="C412" s="232"/>
      <c r="D412" s="232"/>
      <c r="E412" s="232"/>
      <c r="F412" s="232"/>
      <c r="G412" s="232"/>
      <c r="H412" s="232"/>
      <c r="I412" s="232"/>
      <c r="J412" s="232"/>
      <c r="K412" s="232"/>
      <c r="L412" s="356"/>
      <c r="M412" s="356"/>
      <c r="N412" s="356"/>
      <c r="O412" s="356"/>
      <c r="P412" s="356"/>
      <c r="Q412" s="356"/>
      <c r="R412" s="356"/>
      <c r="S412" s="356"/>
      <c r="T412" s="356"/>
      <c r="U412" s="356"/>
      <c r="V412" s="356"/>
      <c r="W412" s="356"/>
      <c r="X412" s="356"/>
      <c r="Y412" s="356"/>
      <c r="Z412" s="356"/>
      <c r="AA412" s="356"/>
      <c r="AB412" s="356"/>
      <c r="AC412" s="356"/>
      <c r="AD412" s="356"/>
      <c r="AE412" s="356"/>
      <c r="AF412" s="356"/>
      <c r="AG412" s="356"/>
      <c r="AH412" s="356"/>
      <c r="AI412" s="356"/>
      <c r="AJ412" s="356"/>
      <c r="AK412" s="356"/>
      <c r="AL412" s="356"/>
      <c r="AM412" s="356"/>
      <c r="AN412" s="356"/>
      <c r="AO412" s="356"/>
      <c r="AP412" s="356"/>
      <c r="AQ412" s="356"/>
    </row>
    <row r="413" spans="1:43" s="350" customFormat="1" ht="15" customHeight="1" x14ac:dyDescent="0.25">
      <c r="A413" s="214"/>
      <c r="B413" s="540"/>
      <c r="C413" s="232"/>
      <c r="D413" s="232"/>
      <c r="E413" s="232"/>
      <c r="F413" s="232"/>
      <c r="G413" s="232"/>
      <c r="H413" s="232"/>
      <c r="I413" s="232"/>
      <c r="J413" s="232"/>
      <c r="K413" s="232"/>
      <c r="L413" s="356"/>
      <c r="M413" s="356"/>
      <c r="N413" s="356"/>
      <c r="O413" s="356"/>
      <c r="P413" s="356"/>
      <c r="Q413" s="356"/>
      <c r="R413" s="356"/>
      <c r="S413" s="356"/>
      <c r="T413" s="356"/>
      <c r="U413" s="356"/>
      <c r="V413" s="356"/>
      <c r="W413" s="356"/>
      <c r="X413" s="356"/>
      <c r="Y413" s="356"/>
      <c r="Z413" s="356"/>
      <c r="AA413" s="356"/>
      <c r="AB413" s="356"/>
      <c r="AC413" s="356"/>
      <c r="AD413" s="356"/>
      <c r="AE413" s="356"/>
      <c r="AF413" s="356"/>
      <c r="AG413" s="356"/>
      <c r="AH413" s="356"/>
      <c r="AI413" s="356"/>
      <c r="AJ413" s="356"/>
      <c r="AK413" s="356"/>
      <c r="AL413" s="356"/>
      <c r="AM413" s="356"/>
      <c r="AN413" s="356"/>
      <c r="AO413" s="356"/>
      <c r="AP413" s="356"/>
      <c r="AQ413" s="356"/>
    </row>
    <row r="414" spans="1:43" s="350" customFormat="1" ht="15" customHeight="1" x14ac:dyDescent="0.25">
      <c r="A414" s="214"/>
      <c r="B414" s="232"/>
      <c r="C414" s="232"/>
      <c r="D414" s="232"/>
      <c r="E414" s="232"/>
      <c r="F414" s="232"/>
      <c r="G414" s="232"/>
      <c r="H414" s="232"/>
      <c r="I414" s="232"/>
      <c r="J414" s="232"/>
      <c r="K414" s="232"/>
      <c r="L414" s="357"/>
      <c r="M414" s="357"/>
      <c r="N414" s="357"/>
      <c r="O414" s="357"/>
      <c r="P414" s="357"/>
      <c r="Q414" s="357"/>
      <c r="R414" s="357"/>
      <c r="S414" s="357"/>
      <c r="T414" s="357"/>
      <c r="U414" s="357"/>
      <c r="V414" s="357"/>
      <c r="W414" s="357"/>
      <c r="X414" s="357"/>
      <c r="Y414" s="357"/>
      <c r="Z414" s="356"/>
      <c r="AA414" s="357"/>
      <c r="AB414" s="357"/>
      <c r="AC414" s="357"/>
      <c r="AD414" s="357"/>
      <c r="AE414" s="357"/>
      <c r="AF414" s="357"/>
      <c r="AG414" s="357"/>
      <c r="AH414" s="357"/>
      <c r="AI414" s="356"/>
      <c r="AJ414" s="357"/>
      <c r="AK414" s="357"/>
      <c r="AL414" s="357"/>
      <c r="AM414" s="357"/>
      <c r="AN414" s="357"/>
      <c r="AO414" s="357"/>
      <c r="AP414" s="357"/>
      <c r="AQ414" s="357"/>
    </row>
    <row r="415" spans="1:43" s="350" customFormat="1" ht="15" customHeight="1" x14ac:dyDescent="0.25">
      <c r="A415" s="214"/>
      <c r="B415" s="232"/>
      <c r="C415" s="232"/>
      <c r="D415" s="232"/>
      <c r="E415" s="232"/>
      <c r="F415" s="232"/>
      <c r="G415" s="232"/>
      <c r="H415" s="232"/>
      <c r="I415" s="232"/>
      <c r="J415" s="232"/>
      <c r="K415" s="232"/>
      <c r="L415" s="357"/>
      <c r="M415" s="357"/>
      <c r="N415" s="357"/>
      <c r="O415" s="357"/>
      <c r="P415" s="357"/>
      <c r="Q415" s="357"/>
      <c r="R415" s="357"/>
      <c r="S415" s="357"/>
      <c r="T415" s="357"/>
      <c r="U415" s="357"/>
      <c r="V415" s="357"/>
      <c r="W415" s="357"/>
      <c r="X415" s="357"/>
      <c r="Y415" s="357"/>
      <c r="Z415" s="356"/>
      <c r="AA415" s="357"/>
      <c r="AB415" s="357"/>
      <c r="AC415" s="357"/>
      <c r="AD415" s="357"/>
      <c r="AE415" s="357"/>
      <c r="AF415" s="357"/>
      <c r="AG415" s="357"/>
      <c r="AH415" s="357"/>
      <c r="AI415" s="356"/>
      <c r="AJ415" s="357"/>
      <c r="AK415" s="357"/>
      <c r="AL415" s="357"/>
      <c r="AM415" s="357"/>
      <c r="AN415" s="357"/>
      <c r="AO415" s="357"/>
      <c r="AP415" s="357"/>
      <c r="AQ415" s="357"/>
    </row>
    <row r="416" spans="1:43" s="350" customFormat="1" ht="15" customHeight="1" x14ac:dyDescent="0.25">
      <c r="A416" s="214"/>
      <c r="B416" s="232"/>
      <c r="C416" s="232"/>
      <c r="D416" s="232"/>
      <c r="E416" s="232"/>
      <c r="F416" s="232"/>
      <c r="G416" s="232"/>
      <c r="H416" s="232"/>
      <c r="I416" s="232"/>
      <c r="J416" s="232"/>
      <c r="K416" s="232"/>
      <c r="L416" s="357"/>
      <c r="M416" s="357"/>
      <c r="N416" s="357"/>
      <c r="O416" s="357"/>
      <c r="P416" s="357"/>
      <c r="Q416" s="357"/>
      <c r="R416" s="357"/>
      <c r="S416" s="357"/>
      <c r="T416" s="357"/>
      <c r="U416" s="357"/>
      <c r="V416" s="357"/>
      <c r="W416" s="357"/>
      <c r="X416" s="357"/>
      <c r="Y416" s="357"/>
      <c r="Z416" s="357"/>
      <c r="AA416" s="357"/>
      <c r="AB416" s="357"/>
      <c r="AC416" s="357"/>
      <c r="AD416" s="357"/>
      <c r="AE416" s="357"/>
      <c r="AF416" s="357"/>
      <c r="AG416" s="357"/>
      <c r="AH416" s="357"/>
      <c r="AI416" s="356"/>
      <c r="AJ416" s="357"/>
      <c r="AK416" s="357"/>
      <c r="AL416" s="357"/>
      <c r="AM416" s="357"/>
      <c r="AN416" s="357"/>
      <c r="AO416" s="357"/>
      <c r="AP416" s="357"/>
      <c r="AQ416" s="357"/>
    </row>
    <row r="417" spans="1:43" s="350" customFormat="1" ht="15" customHeight="1" x14ac:dyDescent="0.25">
      <c r="A417" s="214"/>
      <c r="B417" s="232"/>
      <c r="C417" s="232"/>
      <c r="D417" s="232"/>
      <c r="E417" s="232"/>
      <c r="F417" s="232"/>
      <c r="G417" s="232"/>
      <c r="H417" s="232"/>
      <c r="I417" s="232"/>
      <c r="J417" s="232"/>
      <c r="K417" s="232"/>
      <c r="L417" s="356"/>
      <c r="M417" s="356"/>
      <c r="N417" s="356"/>
      <c r="O417" s="356"/>
      <c r="P417" s="356"/>
      <c r="Q417" s="356"/>
      <c r="R417" s="356"/>
      <c r="S417" s="356"/>
      <c r="T417" s="356"/>
      <c r="U417" s="356"/>
      <c r="V417" s="356"/>
      <c r="W417" s="356"/>
      <c r="X417" s="356"/>
      <c r="Y417" s="356"/>
      <c r="Z417" s="356"/>
      <c r="AA417" s="356"/>
      <c r="AB417" s="356"/>
      <c r="AC417" s="356"/>
      <c r="AD417" s="356"/>
      <c r="AE417" s="356"/>
      <c r="AF417" s="356"/>
      <c r="AG417" s="356"/>
      <c r="AH417" s="356"/>
      <c r="AI417" s="356"/>
      <c r="AJ417" s="356"/>
      <c r="AK417" s="356"/>
      <c r="AL417" s="356"/>
      <c r="AM417" s="356"/>
      <c r="AN417" s="356"/>
      <c r="AO417" s="356"/>
      <c r="AP417" s="356"/>
      <c r="AQ417" s="356"/>
    </row>
    <row r="418" spans="1:43" s="350" customFormat="1" ht="15" customHeight="1" x14ac:dyDescent="0.25">
      <c r="A418" s="214"/>
      <c r="B418" s="540"/>
      <c r="C418" s="232"/>
      <c r="D418" s="232"/>
      <c r="E418" s="232"/>
      <c r="F418" s="232"/>
      <c r="G418" s="232"/>
      <c r="H418" s="232"/>
      <c r="I418" s="232"/>
      <c r="J418" s="232"/>
      <c r="K418" s="232"/>
      <c r="L418" s="356"/>
      <c r="M418" s="356"/>
      <c r="N418" s="356"/>
      <c r="O418" s="356"/>
      <c r="P418" s="356"/>
      <c r="Q418" s="356"/>
      <c r="R418" s="356"/>
      <c r="S418" s="356"/>
      <c r="T418" s="356"/>
      <c r="U418" s="356"/>
      <c r="V418" s="356"/>
      <c r="W418" s="356"/>
      <c r="X418" s="356"/>
      <c r="Y418" s="356"/>
      <c r="Z418" s="356"/>
      <c r="AA418" s="356"/>
      <c r="AB418" s="356"/>
      <c r="AC418" s="356"/>
      <c r="AD418" s="356"/>
      <c r="AE418" s="356"/>
      <c r="AF418" s="356"/>
      <c r="AG418" s="356"/>
      <c r="AH418" s="356"/>
      <c r="AI418" s="356"/>
      <c r="AJ418" s="356"/>
      <c r="AK418" s="356"/>
      <c r="AL418" s="356"/>
      <c r="AM418" s="356"/>
      <c r="AN418" s="356"/>
      <c r="AO418" s="356"/>
      <c r="AP418" s="356"/>
      <c r="AQ418" s="356"/>
    </row>
    <row r="419" spans="1:43" s="350" customFormat="1" ht="15" customHeight="1" x14ac:dyDescent="0.25">
      <c r="A419" s="214"/>
      <c r="B419" s="232"/>
      <c r="C419" s="232"/>
      <c r="D419" s="232"/>
      <c r="E419" s="232"/>
      <c r="F419" s="232"/>
      <c r="G419" s="232"/>
      <c r="H419" s="232"/>
      <c r="I419" s="232"/>
      <c r="J419" s="232"/>
      <c r="K419" s="232"/>
      <c r="L419" s="357"/>
      <c r="M419" s="357"/>
      <c r="N419" s="357"/>
      <c r="O419" s="357"/>
      <c r="P419" s="357"/>
      <c r="Q419" s="357"/>
      <c r="R419" s="357"/>
      <c r="S419" s="357"/>
      <c r="T419" s="357"/>
      <c r="U419" s="357"/>
      <c r="V419" s="357"/>
      <c r="W419" s="357"/>
      <c r="X419" s="357"/>
      <c r="Y419" s="357"/>
      <c r="Z419" s="356"/>
      <c r="AA419" s="357"/>
      <c r="AB419" s="357"/>
      <c r="AC419" s="357"/>
      <c r="AD419" s="357"/>
      <c r="AE419" s="357"/>
      <c r="AF419" s="357"/>
      <c r="AG419" s="357"/>
      <c r="AH419" s="357"/>
      <c r="AI419" s="356"/>
      <c r="AJ419" s="357"/>
      <c r="AK419" s="357"/>
      <c r="AL419" s="357"/>
      <c r="AM419" s="357"/>
      <c r="AN419" s="357"/>
      <c r="AO419" s="357"/>
      <c r="AP419" s="357"/>
      <c r="AQ419" s="357"/>
    </row>
    <row r="420" spans="1:43" s="350" customFormat="1" ht="15" customHeight="1" x14ac:dyDescent="0.25">
      <c r="A420" s="214"/>
      <c r="B420" s="232"/>
      <c r="C420" s="232"/>
      <c r="D420" s="232"/>
      <c r="E420" s="232"/>
      <c r="F420" s="232"/>
      <c r="G420" s="232"/>
      <c r="H420" s="232"/>
      <c r="I420" s="232"/>
      <c r="J420" s="232"/>
      <c r="K420" s="232"/>
      <c r="L420" s="357"/>
      <c r="M420" s="357"/>
      <c r="N420" s="357"/>
      <c r="O420" s="357"/>
      <c r="P420" s="357"/>
      <c r="Q420" s="357"/>
      <c r="R420" s="357"/>
      <c r="S420" s="357"/>
      <c r="T420" s="357"/>
      <c r="U420" s="357"/>
      <c r="V420" s="357"/>
      <c r="W420" s="357"/>
      <c r="X420" s="357"/>
      <c r="Y420" s="357"/>
      <c r="Z420" s="356"/>
      <c r="AA420" s="357"/>
      <c r="AB420" s="357"/>
      <c r="AC420" s="357"/>
      <c r="AD420" s="357"/>
      <c r="AE420" s="357"/>
      <c r="AF420" s="357"/>
      <c r="AG420" s="357"/>
      <c r="AH420" s="357"/>
      <c r="AI420" s="356"/>
      <c r="AJ420" s="357"/>
      <c r="AK420" s="357"/>
      <c r="AL420" s="357"/>
      <c r="AM420" s="357"/>
      <c r="AN420" s="357"/>
      <c r="AO420" s="357"/>
      <c r="AP420" s="357"/>
      <c r="AQ420" s="357"/>
    </row>
    <row r="421" spans="1:43" s="350" customFormat="1" ht="15" customHeight="1" x14ac:dyDescent="0.25">
      <c r="A421" s="214"/>
      <c r="B421" s="232"/>
      <c r="C421" s="232"/>
      <c r="D421" s="232"/>
      <c r="E421" s="232"/>
      <c r="F421" s="232"/>
      <c r="G421" s="232"/>
      <c r="H421" s="232"/>
      <c r="I421" s="232"/>
      <c r="J421" s="232"/>
      <c r="K421" s="232"/>
      <c r="L421" s="357"/>
      <c r="M421" s="357"/>
      <c r="N421" s="357"/>
      <c r="O421" s="357"/>
      <c r="P421" s="357"/>
      <c r="Q421" s="357"/>
      <c r="R421" s="357"/>
      <c r="S421" s="357"/>
      <c r="T421" s="357"/>
      <c r="U421" s="357"/>
      <c r="V421" s="357"/>
      <c r="W421" s="357"/>
      <c r="X421" s="357"/>
      <c r="Y421" s="357"/>
      <c r="Z421" s="356"/>
      <c r="AA421" s="357"/>
      <c r="AB421" s="357"/>
      <c r="AC421" s="357"/>
      <c r="AD421" s="357"/>
      <c r="AE421" s="357"/>
      <c r="AF421" s="357"/>
      <c r="AG421" s="357"/>
      <c r="AH421" s="357"/>
      <c r="AI421" s="356"/>
      <c r="AJ421" s="357"/>
      <c r="AK421" s="357"/>
      <c r="AL421" s="357"/>
      <c r="AM421" s="357"/>
      <c r="AN421" s="357"/>
      <c r="AO421" s="357"/>
      <c r="AP421" s="357"/>
      <c r="AQ421" s="357"/>
    </row>
    <row r="422" spans="1:43" s="350" customFormat="1" ht="15" customHeight="1" x14ac:dyDescent="0.25">
      <c r="A422" s="214"/>
      <c r="B422" s="214"/>
      <c r="C422" s="214"/>
      <c r="D422" s="214"/>
      <c r="E422" s="214"/>
      <c r="F422" s="214"/>
      <c r="G422" s="214"/>
      <c r="H422" s="214"/>
      <c r="I422" s="214"/>
      <c r="J422" s="214"/>
      <c r="K422" s="214"/>
    </row>
    <row r="423" spans="1:43" s="350" customFormat="1" ht="15" customHeight="1" x14ac:dyDescent="0.25">
      <c r="A423" s="214"/>
      <c r="B423" s="214"/>
      <c r="C423" s="214"/>
      <c r="D423" s="214"/>
      <c r="E423" s="214"/>
      <c r="F423" s="214"/>
      <c r="G423" s="214"/>
      <c r="H423" s="214"/>
      <c r="I423" s="214"/>
      <c r="J423" s="214"/>
      <c r="K423" s="214"/>
    </row>
    <row r="424" spans="1:43" s="350" customFormat="1" ht="15" customHeight="1" x14ac:dyDescent="0.25">
      <c r="A424" s="214"/>
      <c r="B424" s="214"/>
      <c r="C424" s="214"/>
      <c r="D424" s="214"/>
      <c r="E424" s="214"/>
      <c r="F424" s="214"/>
      <c r="G424" s="214"/>
      <c r="H424" s="214"/>
      <c r="I424" s="214"/>
      <c r="J424" s="214"/>
      <c r="K424" s="214"/>
    </row>
    <row r="425" spans="1:43" s="350" customFormat="1" ht="15" customHeight="1" x14ac:dyDescent="0.25">
      <c r="A425" s="214"/>
      <c r="B425" s="214"/>
      <c r="C425" s="214"/>
      <c r="D425" s="214"/>
      <c r="E425" s="214"/>
      <c r="F425" s="214"/>
      <c r="G425" s="214"/>
      <c r="H425" s="214"/>
      <c r="I425" s="214"/>
      <c r="J425" s="214"/>
      <c r="K425" s="214"/>
    </row>
    <row r="426" spans="1:43" s="350" customFormat="1" ht="15" customHeight="1" x14ac:dyDescent="0.25">
      <c r="A426" s="214"/>
      <c r="B426" s="214"/>
      <c r="C426" s="214"/>
      <c r="D426" s="214"/>
      <c r="E426" s="214"/>
      <c r="F426" s="214"/>
      <c r="G426" s="214"/>
      <c r="H426" s="214"/>
      <c r="I426" s="214"/>
      <c r="J426" s="214"/>
      <c r="K426" s="214"/>
    </row>
    <row r="427" spans="1:43" s="350" customFormat="1" ht="15" customHeight="1" x14ac:dyDescent="0.25">
      <c r="A427" s="214"/>
      <c r="B427" s="214"/>
      <c r="C427" s="214"/>
      <c r="D427" s="214"/>
      <c r="E427" s="214"/>
      <c r="F427" s="214"/>
      <c r="G427" s="214"/>
      <c r="H427" s="214"/>
      <c r="I427" s="214"/>
      <c r="J427" s="214"/>
      <c r="K427" s="214"/>
    </row>
    <row r="428" spans="1:43" s="350" customFormat="1" ht="15" customHeight="1" x14ac:dyDescent="0.25">
      <c r="A428" s="214"/>
      <c r="B428" s="214"/>
      <c r="C428" s="214"/>
      <c r="D428" s="214"/>
      <c r="E428" s="214"/>
      <c r="F428" s="214"/>
      <c r="G428" s="214"/>
      <c r="H428" s="214"/>
      <c r="I428" s="214"/>
      <c r="J428" s="214"/>
      <c r="K428" s="214"/>
    </row>
  </sheetData>
  <sortState xmlns:xlrd2="http://schemas.microsoft.com/office/spreadsheetml/2017/richdata2" ref="B311:AD311">
    <sortCondition ref="L311"/>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971-DFE3-47A2-BC0D-69CD8A00B352}">
  <sheetPr>
    <tabColor rgb="FF3E8077"/>
  </sheetPr>
  <dimension ref="B1:P36"/>
  <sheetViews>
    <sheetView showGridLines="0" zoomScale="75" zoomScaleNormal="75" workbookViewId="0">
      <selection activeCell="B2" sqref="B2"/>
    </sheetView>
  </sheetViews>
  <sheetFormatPr defaultRowHeight="15" x14ac:dyDescent="0.25"/>
  <cols>
    <col min="1" max="1" width="5.5703125" customWidth="1"/>
    <col min="2" max="2" width="33" customWidth="1"/>
    <col min="3" max="7" width="15.5703125" customWidth="1"/>
    <col min="8" max="8" width="20.5703125" customWidth="1"/>
  </cols>
  <sheetData>
    <row r="1" spans="2:16" ht="5.0999999999999996" customHeight="1" x14ac:dyDescent="0.25"/>
    <row r="2" spans="2:16" ht="36" x14ac:dyDescent="0.25">
      <c r="B2" s="171" t="s">
        <v>282</v>
      </c>
      <c r="C2" s="171"/>
      <c r="D2" s="171"/>
      <c r="E2" s="171"/>
      <c r="F2" s="171"/>
      <c r="G2" s="171"/>
      <c r="H2" s="171"/>
      <c r="I2" s="171"/>
      <c r="J2" s="171"/>
      <c r="K2" s="171"/>
      <c r="L2" s="33"/>
      <c r="M2" s="33"/>
      <c r="N2" s="33"/>
      <c r="O2" s="33"/>
      <c r="P2" s="33"/>
    </row>
    <row r="3" spans="2:16" x14ac:dyDescent="0.25">
      <c r="B3" s="170" t="s">
        <v>275</v>
      </c>
      <c r="C3" s="244" t="s">
        <v>276</v>
      </c>
      <c r="D3" s="244" t="s">
        <v>277</v>
      </c>
      <c r="E3" s="244" t="s">
        <v>278</v>
      </c>
      <c r="F3" s="437" t="s">
        <v>279</v>
      </c>
      <c r="G3" s="437" t="s">
        <v>280</v>
      </c>
      <c r="H3" s="437" t="s">
        <v>281</v>
      </c>
      <c r="I3" s="434"/>
      <c r="J3" s="433"/>
      <c r="K3" s="433"/>
    </row>
    <row r="4" spans="2:16" x14ac:dyDescent="0.25">
      <c r="B4" s="55" t="s">
        <v>69</v>
      </c>
      <c r="C4" s="318">
        <f>+C5</f>
        <v>25</v>
      </c>
      <c r="D4" s="271"/>
      <c r="E4" s="271"/>
      <c r="F4" s="435"/>
      <c r="G4" s="435"/>
      <c r="H4" s="435"/>
    </row>
    <row r="5" spans="2:16" x14ac:dyDescent="0.25">
      <c r="B5" t="s">
        <v>477</v>
      </c>
      <c r="C5" s="509">
        <v>25</v>
      </c>
      <c r="D5" s="481">
        <v>2020</v>
      </c>
      <c r="E5" s="486">
        <v>0.85170000000000001</v>
      </c>
      <c r="F5" s="486" t="s">
        <v>41</v>
      </c>
      <c r="G5" s="486" t="s">
        <v>337</v>
      </c>
      <c r="H5" s="486" t="s">
        <v>338</v>
      </c>
    </row>
    <row r="6" spans="2:16" x14ac:dyDescent="0.25">
      <c r="C6" s="318"/>
      <c r="D6" s="482"/>
      <c r="E6" s="482"/>
      <c r="F6" s="482"/>
      <c r="G6" s="482"/>
      <c r="H6" s="482"/>
      <c r="L6" s="458"/>
    </row>
    <row r="7" spans="2:16" x14ac:dyDescent="0.25">
      <c r="B7" s="480" t="s">
        <v>76</v>
      </c>
      <c r="C7" s="318">
        <f>+C8</f>
        <v>487</v>
      </c>
      <c r="D7" s="482"/>
      <c r="E7" s="482"/>
      <c r="F7" s="482"/>
      <c r="G7" s="482"/>
      <c r="H7" s="482"/>
    </row>
    <row r="8" spans="2:16" x14ac:dyDescent="0.25">
      <c r="B8" t="s">
        <v>478</v>
      </c>
      <c r="C8" s="438">
        <v>487</v>
      </c>
      <c r="D8" s="481">
        <v>2021</v>
      </c>
      <c r="E8" s="486">
        <v>0.17499999999999999</v>
      </c>
      <c r="F8" s="486" t="s">
        <v>42</v>
      </c>
      <c r="G8" s="486" t="s">
        <v>339</v>
      </c>
      <c r="H8" s="486" t="s">
        <v>338</v>
      </c>
    </row>
    <row r="9" spans="2:16" x14ac:dyDescent="0.25">
      <c r="C9" s="318"/>
      <c r="D9" s="482"/>
      <c r="E9" s="482"/>
      <c r="F9" s="482"/>
      <c r="G9" s="482"/>
      <c r="H9" s="482"/>
    </row>
    <row r="10" spans="2:16" x14ac:dyDescent="0.25">
      <c r="B10" s="55" t="s">
        <v>479</v>
      </c>
      <c r="C10" s="318">
        <f>+SUM(C11:C15)</f>
        <v>6132</v>
      </c>
      <c r="D10" s="482"/>
      <c r="E10" s="482"/>
      <c r="F10" s="482"/>
      <c r="G10" s="482"/>
      <c r="H10" s="482"/>
    </row>
    <row r="11" spans="2:16" x14ac:dyDescent="0.25">
      <c r="B11" t="s">
        <v>480</v>
      </c>
      <c r="C11" s="438">
        <v>950</v>
      </c>
      <c r="D11" s="481">
        <v>2022</v>
      </c>
      <c r="E11" s="486">
        <v>0.56599999999999995</v>
      </c>
      <c r="F11" s="486" t="s">
        <v>42</v>
      </c>
      <c r="G11" s="486" t="s">
        <v>339</v>
      </c>
      <c r="H11" s="486" t="s">
        <v>338</v>
      </c>
    </row>
    <row r="12" spans="2:16" x14ac:dyDescent="0.25">
      <c r="B12" t="s">
        <v>481</v>
      </c>
      <c r="C12" s="327">
        <v>882</v>
      </c>
      <c r="D12" s="483">
        <v>2025</v>
      </c>
      <c r="E12" s="487">
        <v>0.95</v>
      </c>
      <c r="F12" s="487" t="s">
        <v>42</v>
      </c>
      <c r="G12" s="487" t="s">
        <v>340</v>
      </c>
      <c r="H12" s="487" t="s">
        <v>341</v>
      </c>
    </row>
    <row r="13" spans="2:16" x14ac:dyDescent="0.25">
      <c r="B13" t="s">
        <v>482</v>
      </c>
      <c r="C13" s="327">
        <v>2000</v>
      </c>
      <c r="D13" s="483">
        <v>2025</v>
      </c>
      <c r="E13" s="487">
        <v>1</v>
      </c>
      <c r="F13" s="487" t="s">
        <v>342</v>
      </c>
      <c r="G13" s="487" t="s">
        <v>23</v>
      </c>
      <c r="H13" s="487" t="s">
        <v>343</v>
      </c>
    </row>
    <row r="14" spans="2:16" x14ac:dyDescent="0.25">
      <c r="B14" t="s">
        <v>483</v>
      </c>
      <c r="C14" s="327">
        <v>1800</v>
      </c>
      <c r="D14" s="483" t="s">
        <v>344</v>
      </c>
      <c r="E14" s="487">
        <v>0.5</v>
      </c>
      <c r="F14" s="487" t="s">
        <v>41</v>
      </c>
      <c r="G14" s="487" t="s">
        <v>23</v>
      </c>
      <c r="H14" s="487" t="s">
        <v>343</v>
      </c>
    </row>
    <row r="15" spans="2:16" x14ac:dyDescent="0.25">
      <c r="B15" t="s">
        <v>484</v>
      </c>
      <c r="C15" s="327">
        <v>500</v>
      </c>
      <c r="D15" s="483" t="s">
        <v>344</v>
      </c>
      <c r="E15" s="487">
        <v>1</v>
      </c>
      <c r="F15" s="487" t="s">
        <v>41</v>
      </c>
      <c r="G15" s="487" t="s">
        <v>23</v>
      </c>
      <c r="H15" s="487" t="s">
        <v>343</v>
      </c>
    </row>
    <row r="16" spans="2:16" x14ac:dyDescent="0.25">
      <c r="C16" s="318"/>
      <c r="D16" s="482"/>
      <c r="E16" s="482"/>
      <c r="F16" s="482"/>
      <c r="G16" s="482"/>
      <c r="H16" s="482"/>
    </row>
    <row r="17" spans="2:13" x14ac:dyDescent="0.25">
      <c r="B17" s="55" t="s">
        <v>463</v>
      </c>
      <c r="C17" s="318">
        <f>+SUM(C18:C20)</f>
        <v>1022</v>
      </c>
      <c r="D17" s="482"/>
      <c r="E17" s="482"/>
      <c r="F17" s="482"/>
      <c r="G17" s="482"/>
      <c r="H17" s="482"/>
    </row>
    <row r="18" spans="2:13" x14ac:dyDescent="0.25">
      <c r="B18" t="s">
        <v>485</v>
      </c>
      <c r="C18" s="438">
        <v>30</v>
      </c>
      <c r="D18" s="481">
        <v>2024</v>
      </c>
      <c r="E18" s="486">
        <v>0.8</v>
      </c>
      <c r="F18" s="486" t="s">
        <v>41</v>
      </c>
      <c r="G18" s="486" t="s">
        <v>337</v>
      </c>
      <c r="H18" s="486" t="s">
        <v>341</v>
      </c>
    </row>
    <row r="19" spans="2:13" x14ac:dyDescent="0.25">
      <c r="B19" t="s">
        <v>486</v>
      </c>
      <c r="C19" s="327">
        <v>496</v>
      </c>
      <c r="D19" s="483">
        <v>2025</v>
      </c>
      <c r="E19" s="487">
        <v>0.60250000000000004</v>
      </c>
      <c r="F19" s="487" t="s">
        <v>42</v>
      </c>
      <c r="G19" s="487" t="s">
        <v>337</v>
      </c>
      <c r="H19" s="487" t="s">
        <v>341</v>
      </c>
      <c r="M19" s="458"/>
    </row>
    <row r="20" spans="2:13" x14ac:dyDescent="0.25">
      <c r="B20" t="s">
        <v>487</v>
      </c>
      <c r="C20" s="327">
        <v>496</v>
      </c>
      <c r="D20" s="483">
        <v>2025</v>
      </c>
      <c r="E20" s="487">
        <v>0.60499999999999998</v>
      </c>
      <c r="F20" s="487" t="s">
        <v>42</v>
      </c>
      <c r="G20" s="487" t="s">
        <v>337</v>
      </c>
      <c r="H20" s="487" t="s">
        <v>343</v>
      </c>
    </row>
    <row r="21" spans="2:13" x14ac:dyDescent="0.25">
      <c r="C21" s="318"/>
      <c r="D21" s="482"/>
      <c r="E21" s="482"/>
      <c r="F21" s="482"/>
      <c r="G21" s="482"/>
      <c r="H21" s="482"/>
    </row>
    <row r="22" spans="2:13" x14ac:dyDescent="0.25">
      <c r="B22" s="55" t="s">
        <v>488</v>
      </c>
      <c r="C22" s="459">
        <f>+SUM(C23:C25)</f>
        <v>5945</v>
      </c>
      <c r="D22" s="482"/>
      <c r="E22" s="482"/>
      <c r="F22" s="482"/>
      <c r="G22" s="482"/>
      <c r="H22" s="482"/>
    </row>
    <row r="23" spans="2:13" x14ac:dyDescent="0.25">
      <c r="B23" t="s">
        <v>489</v>
      </c>
      <c r="C23" s="476">
        <v>2265</v>
      </c>
      <c r="D23" s="484">
        <v>2025</v>
      </c>
      <c r="E23" s="488">
        <v>0.5</v>
      </c>
      <c r="F23" s="488" t="s">
        <v>42</v>
      </c>
      <c r="G23" s="488" t="s">
        <v>345</v>
      </c>
      <c r="H23" s="488" t="s">
        <v>343</v>
      </c>
    </row>
    <row r="24" spans="2:13" x14ac:dyDescent="0.25">
      <c r="B24" t="s">
        <v>490</v>
      </c>
      <c r="C24" s="327">
        <v>1680</v>
      </c>
      <c r="D24" s="483">
        <v>2030</v>
      </c>
      <c r="E24" s="487">
        <v>0.5</v>
      </c>
      <c r="F24" s="487" t="s">
        <v>42</v>
      </c>
      <c r="G24" s="487" t="s">
        <v>23</v>
      </c>
      <c r="H24" s="487" t="s">
        <v>343</v>
      </c>
    </row>
    <row r="25" spans="2:13" x14ac:dyDescent="0.25">
      <c r="B25" t="s">
        <v>491</v>
      </c>
      <c r="C25" s="318">
        <v>2000</v>
      </c>
      <c r="D25" s="485">
        <v>2030</v>
      </c>
      <c r="E25" s="489">
        <v>0.5</v>
      </c>
      <c r="F25" s="489" t="s">
        <v>41</v>
      </c>
      <c r="G25" s="489" t="s">
        <v>23</v>
      </c>
      <c r="H25" s="489" t="s">
        <v>343</v>
      </c>
    </row>
    <row r="26" spans="2:13" x14ac:dyDescent="0.25">
      <c r="C26" s="318"/>
      <c r="D26" s="482"/>
      <c r="E26" s="482"/>
      <c r="F26" s="482"/>
      <c r="G26" s="482"/>
      <c r="H26" s="482"/>
    </row>
    <row r="27" spans="2:13" x14ac:dyDescent="0.25">
      <c r="B27" s="55" t="s">
        <v>464</v>
      </c>
      <c r="C27" s="318">
        <f>+C28</f>
        <v>399</v>
      </c>
      <c r="D27" s="482"/>
      <c r="E27" s="482"/>
      <c r="F27" s="482"/>
      <c r="G27" s="482"/>
      <c r="H27" s="482"/>
    </row>
    <row r="28" spans="2:13" x14ac:dyDescent="0.25">
      <c r="B28" t="s">
        <v>492</v>
      </c>
      <c r="C28" s="438">
        <v>399</v>
      </c>
      <c r="D28" s="481">
        <v>2025</v>
      </c>
      <c r="E28" s="486">
        <v>1</v>
      </c>
      <c r="F28" s="486" t="s">
        <v>42</v>
      </c>
      <c r="G28" s="486" t="s">
        <v>339</v>
      </c>
      <c r="H28" s="486" t="s">
        <v>343</v>
      </c>
    </row>
    <row r="29" spans="2:13" x14ac:dyDescent="0.25">
      <c r="C29" s="318"/>
      <c r="D29" s="482"/>
      <c r="E29" s="482"/>
      <c r="F29" s="482"/>
      <c r="G29" s="482"/>
      <c r="H29" s="482"/>
    </row>
    <row r="30" spans="2:13" x14ac:dyDescent="0.25">
      <c r="B30" s="480" t="s">
        <v>493</v>
      </c>
      <c r="C30" s="318">
        <f>+SUM(C31:C32)</f>
        <v>2545</v>
      </c>
      <c r="D30" s="482"/>
      <c r="E30" s="482"/>
      <c r="F30" s="482"/>
      <c r="G30" s="482"/>
      <c r="H30" s="482"/>
    </row>
    <row r="31" spans="2:13" x14ac:dyDescent="0.25">
      <c r="B31" s="214" t="s">
        <v>494</v>
      </c>
      <c r="C31" s="438">
        <v>1300</v>
      </c>
      <c r="D31" s="481">
        <v>2025</v>
      </c>
      <c r="E31" s="486">
        <v>0.66700000000000004</v>
      </c>
      <c r="F31" s="486" t="s">
        <v>41</v>
      </c>
      <c r="G31" s="486" t="s">
        <v>23</v>
      </c>
      <c r="H31" s="486" t="s">
        <v>343</v>
      </c>
    </row>
    <row r="32" spans="2:13" x14ac:dyDescent="0.25">
      <c r="B32" s="214" t="s">
        <v>495</v>
      </c>
      <c r="C32" s="327">
        <v>1245</v>
      </c>
      <c r="D32" s="483">
        <v>2025</v>
      </c>
      <c r="E32" s="487">
        <v>1</v>
      </c>
      <c r="F32" s="487" t="s">
        <v>42</v>
      </c>
      <c r="G32" s="487" t="s">
        <v>23</v>
      </c>
      <c r="H32" s="487" t="s">
        <v>343</v>
      </c>
    </row>
    <row r="33" spans="2:8" x14ac:dyDescent="0.25">
      <c r="C33" s="318"/>
      <c r="D33" s="460"/>
      <c r="E33" s="235"/>
      <c r="F33" s="28"/>
      <c r="G33" s="28"/>
      <c r="H33" s="28"/>
    </row>
    <row r="34" spans="2:8" x14ac:dyDescent="0.25">
      <c r="B34" s="68" t="s">
        <v>346</v>
      </c>
      <c r="C34" s="329">
        <f>+C30+C27+C22+C17+C10+C7+C4</f>
        <v>16555</v>
      </c>
      <c r="D34" s="461"/>
      <c r="E34" s="439"/>
      <c r="F34" s="436"/>
      <c r="G34" s="436"/>
      <c r="H34" s="436"/>
    </row>
    <row r="35" spans="2:8" x14ac:dyDescent="0.25">
      <c r="D35" s="462"/>
    </row>
    <row r="36" spans="2:8" x14ac:dyDescent="0.25">
      <c r="D36" s="46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C589-06CC-4EDB-9833-00FAAFAE809D}">
  <sheetPr>
    <tabColor rgb="FF384B77"/>
  </sheetPr>
  <dimension ref="A1:XDV344"/>
  <sheetViews>
    <sheetView showGridLines="0" tabSelected="1" zoomScale="75" zoomScaleNormal="75" workbookViewId="0">
      <pane xSplit="19" ySplit="3" topLeftCell="T178" activePane="bottomRight" state="frozen"/>
      <selection activeCell="B2" sqref="B2"/>
      <selection pane="topRight" activeCell="B2" sqref="B2"/>
      <selection pane="bottomLeft" activeCell="B2" sqref="B2"/>
      <selection pane="bottomRight" activeCell="AF205" sqref="AF205"/>
    </sheetView>
  </sheetViews>
  <sheetFormatPr defaultColWidth="9.140625" defaultRowHeight="15" customHeight="1" x14ac:dyDescent="0.25"/>
  <cols>
    <col min="1" max="1" width="5.5703125" style="78" customWidth="1"/>
    <col min="2" max="2" width="45.42578125" style="78" customWidth="1"/>
    <col min="3" max="17" width="9.140625" style="78" hidden="1" customWidth="1"/>
    <col min="18" max="18" width="3.28515625" style="78" hidden="1" customWidth="1"/>
    <col min="19" max="19" width="5.85546875" style="78" hidden="1" customWidth="1"/>
    <col min="20" max="21" width="9.140625" style="374" customWidth="1"/>
    <col min="22" max="25" width="9.140625" style="374"/>
    <col min="26" max="26" width="9.140625" style="235"/>
    <col min="27" max="30" width="9.140625" style="374"/>
    <col min="31" max="31" width="9.7109375" style="374" customWidth="1"/>
    <col min="32" max="33" width="9.140625" style="374"/>
    <col min="34" max="34" width="9.5703125" style="374" bestFit="1" customWidth="1"/>
    <col min="35" max="35" width="9.140625" style="235"/>
    <col min="36" max="43" width="9.140625" style="374"/>
    <col min="44" max="50" width="9.140625" style="235"/>
    <col min="52" max="16384" width="9.140625" style="78"/>
  </cols>
  <sheetData>
    <row r="1" spans="2:51" ht="5.0999999999999996" customHeight="1" x14ac:dyDescent="0.25">
      <c r="Z1" s="374"/>
      <c r="AI1" s="374"/>
      <c r="AR1" s="374"/>
      <c r="AS1" s="374"/>
      <c r="AT1" s="374"/>
      <c r="AU1" s="374"/>
      <c r="AV1" s="374"/>
      <c r="AW1" s="374"/>
      <c r="AX1" s="374"/>
      <c r="AY1" s="78"/>
    </row>
    <row r="2" spans="2:51" customFormat="1" ht="36" x14ac:dyDescent="0.25">
      <c r="B2" s="172" t="s">
        <v>134</v>
      </c>
      <c r="C2" s="172"/>
      <c r="D2" s="172"/>
      <c r="E2" s="172"/>
      <c r="F2" s="172"/>
      <c r="G2" s="172"/>
      <c r="H2" s="172"/>
      <c r="I2" s="172"/>
      <c r="J2" s="172"/>
      <c r="K2" s="172"/>
      <c r="L2" s="172"/>
      <c r="M2" s="172"/>
      <c r="N2" s="172"/>
      <c r="O2" s="172"/>
      <c r="P2" s="172"/>
      <c r="Q2" s="172"/>
      <c r="R2" s="172"/>
      <c r="S2" s="172"/>
      <c r="T2" s="358"/>
      <c r="U2" s="358"/>
      <c r="V2" s="359"/>
      <c r="W2" s="235"/>
      <c r="X2" s="235"/>
      <c r="Y2" s="235"/>
      <c r="Z2" s="235"/>
      <c r="AA2" s="358"/>
      <c r="AB2" s="358"/>
      <c r="AC2" s="359"/>
      <c r="AD2" s="359"/>
      <c r="AE2" s="235"/>
      <c r="AF2" s="235"/>
      <c r="AG2" s="235"/>
      <c r="AH2" s="235"/>
      <c r="AI2" s="235"/>
      <c r="AJ2" s="358"/>
      <c r="AK2" s="358"/>
      <c r="AL2" s="359"/>
      <c r="AM2" s="360"/>
      <c r="AN2" s="235"/>
      <c r="AO2" s="235"/>
      <c r="AP2" s="235"/>
      <c r="AQ2" s="235"/>
      <c r="AR2" s="235"/>
      <c r="AS2" s="235"/>
      <c r="AT2" s="235"/>
      <c r="AU2" s="235"/>
      <c r="AV2" s="235"/>
      <c r="AW2" s="235"/>
      <c r="AX2" s="235"/>
    </row>
    <row r="3" spans="2:51" ht="15" customHeight="1" x14ac:dyDescent="0.25">
      <c r="B3" s="173" t="s">
        <v>420</v>
      </c>
      <c r="C3" s="173"/>
      <c r="D3" s="173"/>
      <c r="E3" s="173"/>
      <c r="F3" s="173"/>
      <c r="G3" s="173"/>
      <c r="H3" s="173"/>
      <c r="I3" s="173"/>
      <c r="J3" s="173"/>
      <c r="K3" s="173"/>
      <c r="L3" s="173"/>
      <c r="M3" s="173"/>
      <c r="N3" s="173"/>
      <c r="O3" s="173"/>
      <c r="P3" s="173"/>
      <c r="Q3" s="173"/>
      <c r="R3" s="173"/>
      <c r="S3" s="173"/>
      <c r="T3" s="240">
        <v>2018</v>
      </c>
      <c r="U3" s="240">
        <v>2019</v>
      </c>
      <c r="V3" s="240">
        <v>2020</v>
      </c>
      <c r="W3" s="240">
        <v>2021</v>
      </c>
      <c r="X3" s="241">
        <v>2022</v>
      </c>
      <c r="Y3" s="242">
        <v>2023</v>
      </c>
      <c r="Z3" s="374"/>
      <c r="AA3" s="243" t="s">
        <v>283</v>
      </c>
      <c r="AB3" s="243" t="s">
        <v>284</v>
      </c>
      <c r="AC3" s="243" t="s">
        <v>285</v>
      </c>
      <c r="AD3" s="243">
        <v>2022</v>
      </c>
      <c r="AE3" s="244" t="s">
        <v>313</v>
      </c>
      <c r="AF3" s="244" t="s">
        <v>314</v>
      </c>
      <c r="AG3" s="245" t="s">
        <v>315</v>
      </c>
      <c r="AH3" s="246">
        <v>2023</v>
      </c>
      <c r="AI3" s="374"/>
      <c r="AJ3" s="243" t="s">
        <v>283</v>
      </c>
      <c r="AK3" s="243" t="s">
        <v>286</v>
      </c>
      <c r="AL3" s="243" t="s">
        <v>287</v>
      </c>
      <c r="AM3" s="243" t="s">
        <v>288</v>
      </c>
      <c r="AN3" s="244" t="s">
        <v>313</v>
      </c>
      <c r="AO3" s="244" t="s">
        <v>318</v>
      </c>
      <c r="AP3" s="244" t="s">
        <v>316</v>
      </c>
      <c r="AQ3" s="244" t="s">
        <v>317</v>
      </c>
      <c r="AR3" s="374"/>
      <c r="AS3" s="374"/>
      <c r="AT3" s="374"/>
      <c r="AU3" s="374"/>
      <c r="AV3" s="374"/>
      <c r="AW3" s="374"/>
      <c r="AX3" s="374"/>
      <c r="AY3" s="78"/>
    </row>
    <row r="4" spans="2:51" ht="15" customHeight="1" x14ac:dyDescent="0.25">
      <c r="B4" s="77" t="s">
        <v>120</v>
      </c>
      <c r="C4" s="77"/>
      <c r="D4" s="77"/>
      <c r="E4" s="77"/>
      <c r="F4" s="77"/>
      <c r="G4" s="77"/>
      <c r="H4" s="77"/>
      <c r="I4" s="77"/>
      <c r="J4" s="77"/>
      <c r="K4" s="77"/>
      <c r="L4" s="77"/>
      <c r="M4" s="77"/>
      <c r="N4" s="77"/>
      <c r="O4" s="77"/>
      <c r="P4" s="77"/>
      <c r="Q4" s="77"/>
      <c r="R4" s="77"/>
      <c r="S4" s="77"/>
      <c r="T4" s="375">
        <v>1714.7416204135604</v>
      </c>
      <c r="U4" s="375">
        <v>1816.3508532691039</v>
      </c>
      <c r="V4" s="375">
        <v>1668.5571330232815</v>
      </c>
      <c r="W4" s="375">
        <v>2070.8872959217001</v>
      </c>
      <c r="X4" s="375">
        <f t="shared" ref="X4:X17" si="0">AD4</f>
        <v>2348.7771180231198</v>
      </c>
      <c r="Y4" s="375"/>
      <c r="Z4" s="374"/>
      <c r="AA4" s="375">
        <v>561.36597344253312</v>
      </c>
      <c r="AB4" s="375">
        <v>1140.4581264304682</v>
      </c>
      <c r="AC4" s="375">
        <v>1754.8803404303981</v>
      </c>
      <c r="AD4" s="375">
        <v>2348.7771180231198</v>
      </c>
      <c r="AE4" s="375">
        <v>606.73180123160489</v>
      </c>
      <c r="AF4" s="375">
        <v>1177.4253552916746</v>
      </c>
      <c r="AI4" s="374"/>
      <c r="AJ4" s="375">
        <f>AA4</f>
        <v>561.36597344253312</v>
      </c>
      <c r="AK4" s="375">
        <f>AB4-AA4</f>
        <v>579.09215298793504</v>
      </c>
      <c r="AL4" s="375">
        <f t="shared" ref="AL4:AM4" si="1">AC4-AB4</f>
        <v>614.42221399992991</v>
      </c>
      <c r="AM4" s="375">
        <f t="shared" si="1"/>
        <v>593.89677759272172</v>
      </c>
      <c r="AN4" s="375">
        <f>AE4</f>
        <v>606.73180123160489</v>
      </c>
      <c r="AO4" s="375">
        <f>AF4-AE4</f>
        <v>570.69355406006969</v>
      </c>
      <c r="AP4" s="375"/>
      <c r="AQ4" s="375"/>
      <c r="AR4" s="374"/>
      <c r="AS4" s="374"/>
      <c r="AT4" s="374"/>
      <c r="AU4" s="374"/>
      <c r="AV4" s="374"/>
      <c r="AW4" s="374"/>
      <c r="AX4" s="374"/>
      <c r="AY4" s="78"/>
    </row>
    <row r="5" spans="2:51" ht="15" customHeight="1" x14ac:dyDescent="0.25">
      <c r="B5" s="81" t="s">
        <v>166</v>
      </c>
      <c r="C5" s="81"/>
      <c r="D5" s="81"/>
      <c r="E5" s="81"/>
      <c r="F5" s="81"/>
      <c r="G5" s="81"/>
      <c r="H5" s="81"/>
      <c r="I5" s="81"/>
      <c r="J5" s="81"/>
      <c r="K5" s="81"/>
      <c r="L5" s="81"/>
      <c r="M5" s="81"/>
      <c r="N5" s="81"/>
      <c r="O5" s="81"/>
      <c r="P5" s="81"/>
      <c r="Q5" s="81"/>
      <c r="R5" s="81"/>
      <c r="S5" s="81"/>
      <c r="T5" s="376">
        <v>597.28978787371943</v>
      </c>
      <c r="U5" s="376">
        <v>551.21495573969526</v>
      </c>
      <c r="V5" s="376">
        <v>498.18130523653804</v>
      </c>
      <c r="W5" s="376">
        <v>526.34710883775904</v>
      </c>
      <c r="X5" s="376">
        <f t="shared" si="0"/>
        <v>567.41706436342974</v>
      </c>
      <c r="Y5" s="376"/>
      <c r="Z5" s="374"/>
      <c r="AA5" s="376">
        <v>131.24548070395295</v>
      </c>
      <c r="AB5" s="376">
        <v>276.92723155812314</v>
      </c>
      <c r="AC5" s="376">
        <v>415.43907653676411</v>
      </c>
      <c r="AD5" s="404">
        <v>567.41706436342974</v>
      </c>
      <c r="AE5" s="404">
        <v>145.42764424028795</v>
      </c>
      <c r="AF5" s="404">
        <v>293.12154409894799</v>
      </c>
      <c r="AI5" s="374"/>
      <c r="AJ5" s="376">
        <f t="shared" ref="AJ5:AJ17" si="2">AA5</f>
        <v>131.24548070395295</v>
      </c>
      <c r="AK5" s="376">
        <f t="shared" ref="AK5:AK17" si="3">AB5-AA5</f>
        <v>145.68175085417019</v>
      </c>
      <c r="AL5" s="376">
        <f t="shared" ref="AL5:AL17" si="4">AC5-AB5</f>
        <v>138.51184497864097</v>
      </c>
      <c r="AM5" s="376">
        <f t="shared" ref="AM5:AM17" si="5">AD5-AC5</f>
        <v>151.97798782666564</v>
      </c>
      <c r="AN5" s="376">
        <f t="shared" ref="AN5:AN17" si="6">AE5</f>
        <v>145.42764424028795</v>
      </c>
      <c r="AO5" s="376">
        <f t="shared" ref="AO5:AO17" si="7">AF5-AE5</f>
        <v>147.69389985866005</v>
      </c>
      <c r="AP5" s="376"/>
      <c r="AQ5" s="376"/>
      <c r="AR5" s="374"/>
      <c r="AS5" s="374"/>
      <c r="AT5" s="374"/>
      <c r="AU5" s="374"/>
      <c r="AV5" s="374"/>
      <c r="AW5" s="374"/>
      <c r="AX5" s="374"/>
      <c r="AY5" s="78"/>
    </row>
    <row r="6" spans="2:51" ht="15" customHeight="1" x14ac:dyDescent="0.25">
      <c r="B6" s="82" t="s">
        <v>167</v>
      </c>
      <c r="C6" s="82"/>
      <c r="D6" s="82"/>
      <c r="E6" s="82"/>
      <c r="F6" s="82"/>
      <c r="G6" s="82"/>
      <c r="H6" s="82"/>
      <c r="I6" s="82"/>
      <c r="J6" s="82"/>
      <c r="K6" s="82"/>
      <c r="L6" s="82"/>
      <c r="M6" s="82"/>
      <c r="N6" s="82"/>
      <c r="O6" s="82"/>
      <c r="P6" s="82"/>
      <c r="Q6" s="82"/>
      <c r="R6" s="82"/>
      <c r="S6" s="82"/>
      <c r="T6" s="376">
        <v>286.40341815330237</v>
      </c>
      <c r="U6" s="376">
        <v>273.74838592017164</v>
      </c>
      <c r="V6" s="376">
        <v>265.2554057283748</v>
      </c>
      <c r="W6" s="376">
        <v>217.67784532269005</v>
      </c>
      <c r="X6" s="376">
        <f t="shared" si="0"/>
        <v>275.97840949641801</v>
      </c>
      <c r="Y6" s="376"/>
      <c r="Z6" s="374"/>
      <c r="AA6" s="376">
        <v>67.789828845393998</v>
      </c>
      <c r="AB6" s="376">
        <v>131.68360431476299</v>
      </c>
      <c r="AC6" s="376">
        <v>203.54714132950104</v>
      </c>
      <c r="AD6" s="404">
        <v>275.97840949641801</v>
      </c>
      <c r="AE6" s="404">
        <v>80.424680082988004</v>
      </c>
      <c r="AF6" s="404">
        <v>158.52508427465696</v>
      </c>
      <c r="AI6" s="374"/>
      <c r="AJ6" s="376">
        <f t="shared" si="2"/>
        <v>67.789828845393998</v>
      </c>
      <c r="AK6" s="376">
        <f t="shared" si="3"/>
        <v>63.89377546936899</v>
      </c>
      <c r="AL6" s="376">
        <f t="shared" si="4"/>
        <v>71.863537014738057</v>
      </c>
      <c r="AM6" s="376">
        <f t="shared" si="5"/>
        <v>72.431268166916965</v>
      </c>
      <c r="AN6" s="376">
        <f t="shared" si="6"/>
        <v>80.424680082988004</v>
      </c>
      <c r="AO6" s="376">
        <f t="shared" si="7"/>
        <v>78.100404191668957</v>
      </c>
      <c r="AP6" s="376"/>
      <c r="AQ6" s="376"/>
      <c r="AR6" s="374"/>
      <c r="AS6" s="374"/>
      <c r="AT6" s="374"/>
      <c r="AU6" s="374"/>
      <c r="AV6" s="374"/>
      <c r="AW6" s="374"/>
      <c r="AX6" s="374"/>
      <c r="AY6" s="78"/>
    </row>
    <row r="7" spans="2:51" ht="15" customHeight="1" x14ac:dyDescent="0.25">
      <c r="B7" s="77" t="s">
        <v>168</v>
      </c>
      <c r="C7" s="77"/>
      <c r="D7" s="77"/>
      <c r="E7" s="77"/>
      <c r="F7" s="77"/>
      <c r="G7" s="77"/>
      <c r="H7" s="77"/>
      <c r="I7" s="77"/>
      <c r="J7" s="77"/>
      <c r="K7" s="77"/>
      <c r="L7" s="77"/>
      <c r="M7" s="77"/>
      <c r="N7" s="77"/>
      <c r="O7" s="77"/>
      <c r="P7" s="77"/>
      <c r="Q7" s="77"/>
      <c r="R7" s="77"/>
      <c r="S7" s="77"/>
      <c r="T7" s="375">
        <v>883.69320602702192</v>
      </c>
      <c r="U7" s="375">
        <v>824.96334165986684</v>
      </c>
      <c r="V7" s="375">
        <v>763.43671096491278</v>
      </c>
      <c r="W7" s="375">
        <v>744.02495416044906</v>
      </c>
      <c r="X7" s="375">
        <f t="shared" si="0"/>
        <v>843.3954738598477</v>
      </c>
      <c r="Y7" s="375"/>
      <c r="Z7" s="374"/>
      <c r="AA7" s="375">
        <v>199.03530954934695</v>
      </c>
      <c r="AB7" s="375">
        <v>408.61083587288613</v>
      </c>
      <c r="AC7" s="375">
        <v>618.98621786626518</v>
      </c>
      <c r="AD7" s="375">
        <v>843.3954738598477</v>
      </c>
      <c r="AE7" s="375">
        <v>225.85232432327595</v>
      </c>
      <c r="AF7" s="375">
        <v>451.64662837360493</v>
      </c>
      <c r="AI7" s="374"/>
      <c r="AJ7" s="375">
        <f t="shared" si="2"/>
        <v>199.03530954934695</v>
      </c>
      <c r="AK7" s="375">
        <f t="shared" si="3"/>
        <v>209.57552632353918</v>
      </c>
      <c r="AL7" s="375">
        <f t="shared" si="4"/>
        <v>210.37538199337905</v>
      </c>
      <c r="AM7" s="375">
        <f t="shared" si="5"/>
        <v>224.40925599358252</v>
      </c>
      <c r="AN7" s="375">
        <f t="shared" si="6"/>
        <v>225.85232432327595</v>
      </c>
      <c r="AO7" s="375">
        <f t="shared" si="7"/>
        <v>225.79430405032898</v>
      </c>
      <c r="AP7" s="375"/>
      <c r="AQ7" s="375"/>
      <c r="AR7" s="374"/>
      <c r="AS7" s="374"/>
      <c r="AT7" s="374"/>
      <c r="AU7" s="374"/>
      <c r="AV7" s="374"/>
      <c r="AW7" s="374"/>
      <c r="AX7" s="374"/>
      <c r="AY7" s="78"/>
    </row>
    <row r="8" spans="2:51" ht="15" customHeight="1" x14ac:dyDescent="0.25">
      <c r="B8" s="78" t="s">
        <v>169</v>
      </c>
      <c r="T8" s="377">
        <v>0</v>
      </c>
      <c r="U8" s="376">
        <v>5.5804977244438767</v>
      </c>
      <c r="V8" s="376">
        <v>2.3815595561334604</v>
      </c>
      <c r="W8" s="376">
        <v>0.25555322000000003</v>
      </c>
      <c r="X8" s="376">
        <f t="shared" si="0"/>
        <v>0.317667851838</v>
      </c>
      <c r="Y8" s="376"/>
      <c r="Z8" s="374"/>
      <c r="AA8" s="376">
        <v>0</v>
      </c>
      <c r="AB8" s="376">
        <v>0.11263055000000001</v>
      </c>
      <c r="AC8" s="376">
        <v>0.17475235</v>
      </c>
      <c r="AD8" s="404">
        <v>0.317667851838</v>
      </c>
      <c r="AE8" s="404">
        <v>0</v>
      </c>
      <c r="AF8" s="404">
        <v>-4.3443400000000004E-3</v>
      </c>
      <c r="AI8" s="374"/>
      <c r="AJ8" s="376">
        <f t="shared" si="2"/>
        <v>0</v>
      </c>
      <c r="AK8" s="376">
        <f t="shared" si="3"/>
        <v>0.11263055000000001</v>
      </c>
      <c r="AL8" s="376">
        <f t="shared" si="4"/>
        <v>6.2121799999999991E-2</v>
      </c>
      <c r="AM8" s="376">
        <f t="shared" si="5"/>
        <v>0.142915501838</v>
      </c>
      <c r="AN8" s="376">
        <f t="shared" si="6"/>
        <v>0</v>
      </c>
      <c r="AO8" s="376">
        <f t="shared" si="7"/>
        <v>-4.3443400000000004E-3</v>
      </c>
      <c r="AP8" s="376"/>
      <c r="AQ8" s="376"/>
      <c r="AR8" s="374"/>
      <c r="AS8" s="374"/>
      <c r="AT8" s="374"/>
      <c r="AU8" s="374"/>
      <c r="AV8" s="374"/>
      <c r="AW8" s="374"/>
      <c r="AX8" s="374"/>
      <c r="AY8" s="78"/>
    </row>
    <row r="9" spans="2:51" ht="15" customHeight="1" x14ac:dyDescent="0.25">
      <c r="B9" s="77" t="s">
        <v>90</v>
      </c>
      <c r="C9" s="77"/>
      <c r="D9" s="77"/>
      <c r="E9" s="77"/>
      <c r="F9" s="77"/>
      <c r="G9" s="77"/>
      <c r="H9" s="77"/>
      <c r="I9" s="77"/>
      <c r="J9" s="77"/>
      <c r="K9" s="77"/>
      <c r="L9" s="77"/>
      <c r="M9" s="77"/>
      <c r="N9" s="77"/>
      <c r="O9" s="77"/>
      <c r="P9" s="77"/>
      <c r="Q9" s="77"/>
      <c r="R9" s="77"/>
      <c r="S9" s="77"/>
      <c r="T9" s="375">
        <v>831.04841438653852</v>
      </c>
      <c r="U9" s="375">
        <v>996.96800933368093</v>
      </c>
      <c r="V9" s="375">
        <v>907.5019816145026</v>
      </c>
      <c r="W9" s="375">
        <v>1327.1178949812515</v>
      </c>
      <c r="X9" s="375">
        <f t="shared" si="0"/>
        <v>1505.6993120151105</v>
      </c>
      <c r="Y9" s="375"/>
      <c r="Z9" s="374"/>
      <c r="AA9" s="375">
        <v>362.330663893186</v>
      </c>
      <c r="AB9" s="402">
        <v>731.95992110758186</v>
      </c>
      <c r="AC9" s="402">
        <v>1136.0688749141332</v>
      </c>
      <c r="AD9" s="402">
        <v>1505.6993120151105</v>
      </c>
      <c r="AE9" s="402">
        <v>380.87947690832868</v>
      </c>
      <c r="AF9" s="402">
        <v>725.77438257807</v>
      </c>
      <c r="AI9" s="374"/>
      <c r="AJ9" s="375">
        <f t="shared" si="2"/>
        <v>362.330663893186</v>
      </c>
      <c r="AK9" s="375">
        <f t="shared" si="3"/>
        <v>369.62925721439586</v>
      </c>
      <c r="AL9" s="375">
        <f t="shared" si="4"/>
        <v>404.10895380655131</v>
      </c>
      <c r="AM9" s="375">
        <f t="shared" si="5"/>
        <v>369.63043710097736</v>
      </c>
      <c r="AN9" s="375">
        <f t="shared" si="6"/>
        <v>380.87947690832868</v>
      </c>
      <c r="AO9" s="375">
        <f t="shared" si="7"/>
        <v>344.89490566974132</v>
      </c>
      <c r="AP9" s="375"/>
      <c r="AQ9" s="375"/>
      <c r="AR9" s="374"/>
      <c r="AS9" s="374"/>
      <c r="AT9" s="374"/>
      <c r="AU9" s="374"/>
      <c r="AV9" s="374"/>
      <c r="AW9" s="374"/>
      <c r="AX9" s="374"/>
      <c r="AY9" s="78"/>
    </row>
    <row r="10" spans="2:51" ht="15" customHeight="1" x14ac:dyDescent="0.25">
      <c r="B10" s="222" t="s">
        <v>56</v>
      </c>
      <c r="C10" s="86"/>
      <c r="D10" s="86"/>
      <c r="E10" s="86"/>
      <c r="F10" s="86"/>
      <c r="G10" s="86"/>
      <c r="H10" s="86"/>
      <c r="I10" s="86"/>
      <c r="J10" s="86"/>
      <c r="K10" s="86"/>
      <c r="L10" s="86"/>
      <c r="M10" s="86"/>
      <c r="N10" s="86"/>
      <c r="O10" s="86"/>
      <c r="P10" s="86"/>
      <c r="Q10" s="86"/>
      <c r="R10" s="86"/>
      <c r="S10" s="86"/>
      <c r="T10" s="409">
        <f>T11+T12</f>
        <v>624.53583814400031</v>
      </c>
      <c r="U10" s="409">
        <f>U11+U12</f>
        <v>631.79686460999972</v>
      </c>
      <c r="V10" s="409">
        <f>V11+V12</f>
        <v>637.88455959999987</v>
      </c>
      <c r="W10" s="409">
        <f>W11+W12</f>
        <v>900.22819821999997</v>
      </c>
      <c r="X10" s="409">
        <f t="shared" si="0"/>
        <v>890.96534713999768</v>
      </c>
      <c r="Y10" s="409"/>
      <c r="Z10" s="374"/>
      <c r="AA10" s="409">
        <f t="shared" ref="AA10:AF10" si="8">AA11+AA12</f>
        <v>218.74759768000001</v>
      </c>
      <c r="AB10" s="409">
        <f t="shared" si="8"/>
        <v>445.53130800999776</v>
      </c>
      <c r="AC10" s="409">
        <f t="shared" si="8"/>
        <v>671.40396436999777</v>
      </c>
      <c r="AD10" s="409">
        <f t="shared" si="8"/>
        <v>890.96534713999768</v>
      </c>
      <c r="AE10" s="409">
        <f t="shared" si="8"/>
        <v>214.40406732000008</v>
      </c>
      <c r="AF10" s="409">
        <f t="shared" si="8"/>
        <v>429.30472282000011</v>
      </c>
      <c r="AG10" s="78"/>
      <c r="AH10" s="78"/>
      <c r="AI10" s="374"/>
      <c r="AJ10" s="409">
        <f t="shared" si="2"/>
        <v>218.74759768000001</v>
      </c>
      <c r="AK10" s="409">
        <f t="shared" si="3"/>
        <v>226.78371032999775</v>
      </c>
      <c r="AL10" s="409">
        <f t="shared" si="4"/>
        <v>225.87265636000001</v>
      </c>
      <c r="AM10" s="409">
        <f t="shared" si="5"/>
        <v>219.56138276999991</v>
      </c>
      <c r="AN10" s="409">
        <f t="shared" si="6"/>
        <v>214.40406732000008</v>
      </c>
      <c r="AO10" s="409">
        <f t="shared" si="7"/>
        <v>214.90065550000003</v>
      </c>
      <c r="AP10" s="409"/>
      <c r="AQ10" s="409"/>
      <c r="AR10" s="374"/>
      <c r="AS10" s="374"/>
      <c r="AT10" s="374"/>
      <c r="AU10" s="374"/>
      <c r="AV10" s="374"/>
      <c r="AW10" s="374"/>
      <c r="AX10" s="374"/>
      <c r="AY10" s="78"/>
    </row>
    <row r="11" spans="2:51" ht="15" customHeight="1" x14ac:dyDescent="0.25">
      <c r="B11" s="156" t="s">
        <v>69</v>
      </c>
      <c r="C11" s="38"/>
      <c r="D11" s="38"/>
      <c r="E11" s="38"/>
      <c r="F11" s="38"/>
      <c r="G11" s="38"/>
      <c r="H11" s="38"/>
      <c r="I11" s="38"/>
      <c r="J11" s="38"/>
      <c r="K11" s="38"/>
      <c r="L11" s="38"/>
      <c r="M11" s="38"/>
      <c r="N11" s="38"/>
      <c r="O11" s="38"/>
      <c r="P11" s="38"/>
      <c r="Q11" s="38"/>
      <c r="R11" s="38"/>
      <c r="S11" s="38"/>
      <c r="T11" s="377">
        <f>T104</f>
        <v>479.97422294400036</v>
      </c>
      <c r="U11" s="377">
        <f>U104</f>
        <v>477.15501070999971</v>
      </c>
      <c r="V11" s="377">
        <f>V104</f>
        <v>471.40043088999994</v>
      </c>
      <c r="W11" s="404">
        <v>531.34928236999997</v>
      </c>
      <c r="X11" s="377">
        <f t="shared" si="0"/>
        <v>533.24719674000005</v>
      </c>
      <c r="Y11" s="377"/>
      <c r="Z11" s="374"/>
      <c r="AA11" s="377">
        <f t="shared" ref="AA11:AF11" si="9">AA104</f>
        <v>124.87927292000008</v>
      </c>
      <c r="AB11" s="473">
        <f t="shared" si="9"/>
        <v>256.33137278000009</v>
      </c>
      <c r="AC11" s="473">
        <f t="shared" si="9"/>
        <v>391.00726440000005</v>
      </c>
      <c r="AD11" s="473">
        <f t="shared" si="9"/>
        <v>533.24719674000005</v>
      </c>
      <c r="AE11" s="473">
        <f t="shared" si="9"/>
        <v>127.35151629000002</v>
      </c>
      <c r="AF11" s="473">
        <f t="shared" si="9"/>
        <v>254.15127888000012</v>
      </c>
      <c r="AI11" s="374"/>
      <c r="AJ11" s="377">
        <f t="shared" si="2"/>
        <v>124.87927292000008</v>
      </c>
      <c r="AK11" s="377">
        <f t="shared" si="3"/>
        <v>131.45209986000003</v>
      </c>
      <c r="AL11" s="377">
        <f t="shared" si="4"/>
        <v>134.67589161999996</v>
      </c>
      <c r="AM11" s="377">
        <f t="shared" si="5"/>
        <v>142.23993234</v>
      </c>
      <c r="AN11" s="377">
        <f t="shared" si="6"/>
        <v>127.35151629000002</v>
      </c>
      <c r="AO11" s="377">
        <f t="shared" si="7"/>
        <v>126.7997625900001</v>
      </c>
      <c r="AP11" s="377"/>
      <c r="AQ11" s="377"/>
      <c r="AR11" s="374"/>
      <c r="AS11" s="374"/>
      <c r="AT11" s="374"/>
      <c r="AU11" s="374"/>
      <c r="AV11" s="374"/>
      <c r="AW11" s="374"/>
      <c r="AX11" s="374"/>
      <c r="AY11" s="78"/>
    </row>
    <row r="12" spans="2:51" ht="15" customHeight="1" x14ac:dyDescent="0.25">
      <c r="B12" s="156" t="s">
        <v>68</v>
      </c>
      <c r="C12" s="38"/>
      <c r="D12" s="38"/>
      <c r="E12" s="38"/>
      <c r="F12" s="38"/>
      <c r="G12" s="38"/>
      <c r="H12" s="38"/>
      <c r="I12" s="38"/>
      <c r="J12" s="38"/>
      <c r="K12" s="38"/>
      <c r="L12" s="38"/>
      <c r="M12" s="38"/>
      <c r="N12" s="38"/>
      <c r="O12" s="38"/>
      <c r="P12" s="38"/>
      <c r="Q12" s="38"/>
      <c r="R12" s="38"/>
      <c r="S12" s="38"/>
      <c r="T12" s="377">
        <f>T151</f>
        <v>144.56161519999998</v>
      </c>
      <c r="U12" s="377">
        <f>U151</f>
        <v>154.64185390000003</v>
      </c>
      <c r="V12" s="377">
        <f>V151</f>
        <v>166.48412870999991</v>
      </c>
      <c r="W12" s="404">
        <v>368.87891584999994</v>
      </c>
      <c r="X12" s="377">
        <f t="shared" si="0"/>
        <v>357.71815039999763</v>
      </c>
      <c r="Y12" s="377"/>
      <c r="Z12" s="374"/>
      <c r="AA12" s="377">
        <f t="shared" ref="AA12:AF12" si="10">AA151</f>
        <v>93.86832475999995</v>
      </c>
      <c r="AB12" s="473">
        <f t="shared" si="10"/>
        <v>189.19993522999766</v>
      </c>
      <c r="AC12" s="473">
        <f t="shared" si="10"/>
        <v>280.39669996999771</v>
      </c>
      <c r="AD12" s="473">
        <f t="shared" si="10"/>
        <v>357.71815039999763</v>
      </c>
      <c r="AE12" s="473">
        <f t="shared" si="10"/>
        <v>87.052551030000046</v>
      </c>
      <c r="AF12" s="473">
        <f t="shared" si="10"/>
        <v>175.15344393999999</v>
      </c>
      <c r="AI12" s="374"/>
      <c r="AJ12" s="377">
        <f t="shared" si="2"/>
        <v>93.86832475999995</v>
      </c>
      <c r="AK12" s="377">
        <f t="shared" si="3"/>
        <v>95.331610469997713</v>
      </c>
      <c r="AL12" s="377">
        <f t="shared" si="4"/>
        <v>91.196764740000049</v>
      </c>
      <c r="AM12" s="377">
        <f t="shared" si="5"/>
        <v>77.321450429999913</v>
      </c>
      <c r="AN12" s="377">
        <f t="shared" si="6"/>
        <v>87.052551030000046</v>
      </c>
      <c r="AO12" s="377">
        <f t="shared" si="7"/>
        <v>88.100892909999942</v>
      </c>
      <c r="AP12" s="377"/>
      <c r="AQ12" s="377"/>
      <c r="AR12" s="374"/>
      <c r="AS12" s="374"/>
      <c r="AT12" s="374"/>
      <c r="AU12" s="374"/>
      <c r="AV12" s="374"/>
      <c r="AW12" s="374"/>
      <c r="AX12" s="374"/>
      <c r="AY12" s="78"/>
    </row>
    <row r="13" spans="2:51" ht="15" customHeight="1" x14ac:dyDescent="0.25">
      <c r="B13" s="222" t="s">
        <v>57</v>
      </c>
      <c r="C13" s="86"/>
      <c r="D13" s="86"/>
      <c r="E13" s="86"/>
      <c r="F13" s="86"/>
      <c r="G13" s="86"/>
      <c r="H13" s="86"/>
      <c r="I13" s="86"/>
      <c r="J13" s="86"/>
      <c r="K13" s="86"/>
      <c r="L13" s="86"/>
      <c r="M13" s="86"/>
      <c r="N13" s="86"/>
      <c r="O13" s="86"/>
      <c r="P13" s="86"/>
      <c r="Q13" s="86"/>
      <c r="R13" s="86"/>
      <c r="S13" s="86"/>
      <c r="T13" s="378">
        <f t="shared" ref="T13:U15" si="11">T209</f>
        <v>205.86059374253691</v>
      </c>
      <c r="U13" s="375">
        <f t="shared" si="11"/>
        <v>365.17240172368054</v>
      </c>
      <c r="V13" s="375">
        <f>V209</f>
        <v>269.61742201450289</v>
      </c>
      <c r="W13" s="375">
        <f>W209</f>
        <v>427.30610275699991</v>
      </c>
      <c r="X13" s="375">
        <f t="shared" si="0"/>
        <v>614.73396487510718</v>
      </c>
      <c r="Y13" s="375"/>
      <c r="Z13" s="374"/>
      <c r="AA13" s="375">
        <f t="shared" ref="AA13:AD15" si="12">AA209</f>
        <v>143.58306621300022</v>
      </c>
      <c r="AB13" s="402">
        <f t="shared" si="12"/>
        <v>286.42861309758166</v>
      </c>
      <c r="AC13" s="402">
        <f t="shared" si="12"/>
        <v>464.66491054413234</v>
      </c>
      <c r="AD13" s="402">
        <f t="shared" si="12"/>
        <v>614.73396487510718</v>
      </c>
      <c r="AE13" s="402">
        <f t="shared" ref="AE13:AF13" si="13">AE209</f>
        <v>166.47540958833213</v>
      </c>
      <c r="AF13" s="402">
        <f t="shared" si="13"/>
        <v>296.469659758077</v>
      </c>
      <c r="AI13" s="374"/>
      <c r="AJ13" s="375">
        <f t="shared" si="2"/>
        <v>143.58306621300022</v>
      </c>
      <c r="AK13" s="375">
        <f t="shared" si="3"/>
        <v>142.84554688458144</v>
      </c>
      <c r="AL13" s="375">
        <f t="shared" si="4"/>
        <v>178.23629744655068</v>
      </c>
      <c r="AM13" s="375">
        <f t="shared" si="5"/>
        <v>150.06905433097484</v>
      </c>
      <c r="AN13" s="375">
        <f t="shared" si="6"/>
        <v>166.47540958833213</v>
      </c>
      <c r="AO13" s="375">
        <f t="shared" si="7"/>
        <v>129.99425016974487</v>
      </c>
      <c r="AP13" s="375"/>
      <c r="AQ13" s="375"/>
      <c r="AR13" s="374"/>
      <c r="AS13" s="374"/>
      <c r="AT13" s="374"/>
      <c r="AU13" s="374"/>
      <c r="AV13" s="374"/>
      <c r="AW13" s="374"/>
      <c r="AX13" s="374"/>
      <c r="AY13" s="78"/>
    </row>
    <row r="14" spans="2:51" ht="15" customHeight="1" x14ac:dyDescent="0.25">
      <c r="B14" s="156" t="s">
        <v>135</v>
      </c>
      <c r="C14" s="38"/>
      <c r="D14" s="38"/>
      <c r="E14" s="38"/>
      <c r="F14" s="38"/>
      <c r="G14" s="38"/>
      <c r="H14" s="38"/>
      <c r="I14" s="38"/>
      <c r="J14" s="38"/>
      <c r="K14" s="38"/>
      <c r="L14" s="38"/>
      <c r="M14" s="38"/>
      <c r="N14" s="38"/>
      <c r="O14" s="38"/>
      <c r="P14" s="38"/>
      <c r="Q14" s="38"/>
      <c r="R14" s="38"/>
      <c r="S14" s="38"/>
      <c r="T14" s="377">
        <f t="shared" si="11"/>
        <v>199.16847786334878</v>
      </c>
      <c r="U14" s="377">
        <f t="shared" si="11"/>
        <v>313.30332813512592</v>
      </c>
      <c r="V14" s="377">
        <f>V210</f>
        <v>206.76490834686101</v>
      </c>
      <c r="W14" s="376">
        <v>277.25936498599992</v>
      </c>
      <c r="X14" s="377">
        <f t="shared" si="0"/>
        <v>436.36291479040204</v>
      </c>
      <c r="Y14" s="377"/>
      <c r="Z14" s="374"/>
      <c r="AA14" s="377">
        <f t="shared" si="12"/>
        <v>116.95573334800021</v>
      </c>
      <c r="AB14" s="377">
        <f t="shared" si="12"/>
        <v>231.94462512931167</v>
      </c>
      <c r="AC14" s="377">
        <f t="shared" si="12"/>
        <v>327.11485930934742</v>
      </c>
      <c r="AD14" s="377">
        <f t="shared" si="12"/>
        <v>436.36291479040204</v>
      </c>
      <c r="AE14" s="377">
        <f t="shared" ref="AE14:AF14" si="14">AE210</f>
        <v>122.08681157959606</v>
      </c>
      <c r="AF14" s="377">
        <f t="shared" si="14"/>
        <v>211.14664149896097</v>
      </c>
      <c r="AI14" s="374"/>
      <c r="AJ14" s="377">
        <f t="shared" si="2"/>
        <v>116.95573334800021</v>
      </c>
      <c r="AK14" s="377">
        <f t="shared" si="3"/>
        <v>114.98889178131147</v>
      </c>
      <c r="AL14" s="377">
        <f t="shared" si="4"/>
        <v>95.170234180035749</v>
      </c>
      <c r="AM14" s="377">
        <f t="shared" si="5"/>
        <v>109.24805548105462</v>
      </c>
      <c r="AN14" s="377">
        <f t="shared" si="6"/>
        <v>122.08681157959606</v>
      </c>
      <c r="AO14" s="377">
        <f t="shared" si="7"/>
        <v>89.059829919364915</v>
      </c>
      <c r="AP14" s="377"/>
      <c r="AQ14" s="377"/>
      <c r="AR14" s="374"/>
      <c r="AS14" s="374"/>
      <c r="AT14" s="374"/>
      <c r="AU14" s="374"/>
      <c r="AV14" s="374"/>
      <c r="AW14" s="374"/>
      <c r="AX14" s="374"/>
      <c r="AY14" s="78"/>
    </row>
    <row r="15" spans="2:51" ht="15" customHeight="1" x14ac:dyDescent="0.25">
      <c r="B15" s="156" t="s">
        <v>136</v>
      </c>
      <c r="C15" s="38"/>
      <c r="D15" s="38"/>
      <c r="E15" s="38"/>
      <c r="F15" s="38"/>
      <c r="G15" s="38"/>
      <c r="H15" s="38"/>
      <c r="I15" s="38"/>
      <c r="J15" s="38"/>
      <c r="K15" s="38"/>
      <c r="L15" s="38"/>
      <c r="M15" s="38"/>
      <c r="N15" s="38"/>
      <c r="O15" s="38"/>
      <c r="P15" s="38"/>
      <c r="Q15" s="38"/>
      <c r="R15" s="38"/>
      <c r="S15" s="38"/>
      <c r="T15" s="377">
        <f t="shared" si="11"/>
        <v>6.6921158791881146</v>
      </c>
      <c r="U15" s="377">
        <f t="shared" si="11"/>
        <v>51.869073588554585</v>
      </c>
      <c r="V15" s="377">
        <f>V211</f>
        <v>62.85251366764188</v>
      </c>
      <c r="W15" s="376">
        <v>150.04673777099998</v>
      </c>
      <c r="X15" s="377">
        <f t="shared" si="0"/>
        <v>178.37105008470508</v>
      </c>
      <c r="Y15" s="377"/>
      <c r="Z15" s="374"/>
      <c r="AA15" s="377">
        <f t="shared" si="12"/>
        <v>26.627332865000014</v>
      </c>
      <c r="AB15" s="377">
        <f t="shared" si="12"/>
        <v>54.483987968270007</v>
      </c>
      <c r="AC15" s="377">
        <f t="shared" si="12"/>
        <v>137.55005123478489</v>
      </c>
      <c r="AD15" s="377">
        <f t="shared" si="12"/>
        <v>178.37105008470508</v>
      </c>
      <c r="AE15" s="377">
        <f t="shared" ref="AE15:AF15" si="15">AE211</f>
        <v>44.388598008736068</v>
      </c>
      <c r="AF15" s="377">
        <f t="shared" si="15"/>
        <v>85.32301825911604</v>
      </c>
      <c r="AI15" s="374"/>
      <c r="AJ15" s="377">
        <f t="shared" si="2"/>
        <v>26.627332865000014</v>
      </c>
      <c r="AK15" s="377">
        <f t="shared" si="3"/>
        <v>27.856655103269993</v>
      </c>
      <c r="AL15" s="377">
        <f t="shared" si="4"/>
        <v>83.066063266514874</v>
      </c>
      <c r="AM15" s="377">
        <f t="shared" si="5"/>
        <v>40.820998849920187</v>
      </c>
      <c r="AN15" s="377">
        <f t="shared" si="6"/>
        <v>44.388598008736068</v>
      </c>
      <c r="AO15" s="377">
        <f t="shared" si="7"/>
        <v>40.934420250379972</v>
      </c>
      <c r="AP15" s="377"/>
      <c r="AQ15" s="377"/>
      <c r="AR15" s="374"/>
      <c r="AS15" s="374"/>
      <c r="AT15" s="374"/>
      <c r="AU15" s="374"/>
      <c r="AV15" s="374"/>
      <c r="AW15" s="374"/>
      <c r="AX15" s="374"/>
      <c r="AY15" s="78"/>
    </row>
    <row r="16" spans="2:51" ht="15" customHeight="1" x14ac:dyDescent="0.25">
      <c r="B16" s="83" t="s">
        <v>421</v>
      </c>
      <c r="C16" s="83"/>
      <c r="D16" s="83"/>
      <c r="E16" s="83"/>
      <c r="F16" s="83"/>
      <c r="G16" s="83"/>
      <c r="H16" s="83"/>
      <c r="I16" s="83"/>
      <c r="J16" s="83"/>
      <c r="K16" s="83"/>
      <c r="L16" s="83"/>
      <c r="M16" s="83"/>
      <c r="N16" s="83"/>
      <c r="O16" s="83"/>
      <c r="P16" s="83"/>
      <c r="Q16" s="83"/>
      <c r="R16" s="83"/>
      <c r="S16" s="83"/>
      <c r="T16" s="376">
        <v>348.20759925365371</v>
      </c>
      <c r="U16" s="376">
        <v>370.31603618522763</v>
      </c>
      <c r="V16" s="376">
        <v>384.02908299845524</v>
      </c>
      <c r="W16" s="376">
        <v>490.96946303682802</v>
      </c>
      <c r="X16" s="376">
        <f t="shared" si="0"/>
        <v>521.30860384082712</v>
      </c>
      <c r="Y16" s="376"/>
      <c r="Z16" s="374"/>
      <c r="AA16" s="376">
        <v>124.501358014724</v>
      </c>
      <c r="AB16" s="376">
        <v>259.81773003063898</v>
      </c>
      <c r="AC16" s="376">
        <v>394.05090185296001</v>
      </c>
      <c r="AD16" s="376">
        <v>521.30860384082712</v>
      </c>
      <c r="AE16" s="376">
        <v>134.37691469225499</v>
      </c>
      <c r="AF16" s="376">
        <v>273.358626196415</v>
      </c>
      <c r="AI16" s="374"/>
      <c r="AJ16" s="376">
        <f t="shared" si="2"/>
        <v>124.501358014724</v>
      </c>
      <c r="AK16" s="376">
        <f t="shared" si="3"/>
        <v>135.31637201591496</v>
      </c>
      <c r="AL16" s="376">
        <f t="shared" si="4"/>
        <v>134.23317182232103</v>
      </c>
      <c r="AM16" s="376">
        <f t="shared" si="5"/>
        <v>127.25770198786711</v>
      </c>
      <c r="AN16" s="376">
        <f t="shared" si="6"/>
        <v>134.37691469225499</v>
      </c>
      <c r="AO16" s="376">
        <f t="shared" si="7"/>
        <v>138.98171150416002</v>
      </c>
      <c r="AP16" s="376"/>
      <c r="AQ16" s="376"/>
      <c r="AR16" s="374"/>
      <c r="AS16" s="374"/>
      <c r="AT16" s="374"/>
      <c r="AU16" s="374"/>
      <c r="AV16" s="374"/>
      <c r="AW16" s="374"/>
      <c r="AX16" s="374"/>
      <c r="AY16" s="78"/>
    </row>
    <row r="17" spans="2:51" ht="15" customHeight="1" x14ac:dyDescent="0.25">
      <c r="B17" s="77" t="s">
        <v>95</v>
      </c>
      <c r="C17" s="77"/>
      <c r="D17" s="77"/>
      <c r="E17" s="77"/>
      <c r="F17" s="77"/>
      <c r="G17" s="77"/>
      <c r="H17" s="77"/>
      <c r="I17" s="77"/>
      <c r="J17" s="77"/>
      <c r="K17" s="77"/>
      <c r="L17" s="77"/>
      <c r="M17" s="77"/>
      <c r="N17" s="77"/>
      <c r="O17" s="77"/>
      <c r="P17" s="77"/>
      <c r="Q17" s="77"/>
      <c r="R17" s="77"/>
      <c r="S17" s="77"/>
      <c r="T17" s="375">
        <v>482.84081513288481</v>
      </c>
      <c r="U17" s="375">
        <v>626.65197314845329</v>
      </c>
      <c r="V17" s="375">
        <v>523.47289861604702</v>
      </c>
      <c r="W17" s="375">
        <v>836.14843194442358</v>
      </c>
      <c r="X17" s="375">
        <f t="shared" si="0"/>
        <v>984.39070817428308</v>
      </c>
      <c r="Y17" s="375"/>
      <c r="Z17" s="374"/>
      <c r="AA17" s="375">
        <v>237.82930587846189</v>
      </c>
      <c r="AB17" s="375">
        <v>472.14219107694305</v>
      </c>
      <c r="AC17" s="375">
        <v>742.01797306117294</v>
      </c>
      <c r="AD17" s="375">
        <v>984.39070817428308</v>
      </c>
      <c r="AE17" s="375">
        <v>246.50256221607356</v>
      </c>
      <c r="AF17" s="375">
        <v>452.41575638165472</v>
      </c>
      <c r="AI17" s="374"/>
      <c r="AJ17" s="375">
        <f t="shared" si="2"/>
        <v>237.82930587846189</v>
      </c>
      <c r="AK17" s="375">
        <f t="shared" si="3"/>
        <v>234.31288519848115</v>
      </c>
      <c r="AL17" s="375">
        <f t="shared" si="4"/>
        <v>269.87578198422989</v>
      </c>
      <c r="AM17" s="375">
        <f t="shared" si="5"/>
        <v>242.37273511311014</v>
      </c>
      <c r="AN17" s="375">
        <f t="shared" si="6"/>
        <v>246.50256221607356</v>
      </c>
      <c r="AO17" s="375">
        <f t="shared" si="7"/>
        <v>205.91319416558116</v>
      </c>
      <c r="AP17" s="375"/>
      <c r="AQ17" s="375"/>
      <c r="AR17" s="374"/>
      <c r="AS17" s="374"/>
      <c r="AT17" s="374"/>
      <c r="AU17" s="374"/>
      <c r="AV17" s="374"/>
      <c r="AW17" s="374"/>
      <c r="AX17" s="374"/>
      <c r="AY17" s="78"/>
    </row>
    <row r="18" spans="2:51" ht="15" customHeight="1" x14ac:dyDescent="0.25">
      <c r="B18" s="79"/>
      <c r="C18" s="79"/>
      <c r="D18" s="79"/>
      <c r="E18" s="79"/>
      <c r="F18" s="79"/>
      <c r="G18" s="79"/>
      <c r="H18" s="79"/>
      <c r="I18" s="79"/>
      <c r="J18" s="79"/>
      <c r="K18" s="79"/>
      <c r="L18" s="79"/>
      <c r="M18" s="79"/>
      <c r="N18" s="79"/>
      <c r="O18" s="79"/>
      <c r="P18" s="79"/>
      <c r="Q18" s="79"/>
      <c r="R18" s="79"/>
      <c r="S18" s="79"/>
      <c r="Z18" s="374"/>
      <c r="AD18" s="382"/>
      <c r="AE18" s="382"/>
      <c r="AF18" s="382"/>
      <c r="AI18" s="374"/>
      <c r="AR18" s="374"/>
      <c r="AS18" s="374"/>
      <c r="AT18" s="374"/>
      <c r="AU18" s="374"/>
      <c r="AV18" s="374"/>
      <c r="AW18" s="374"/>
      <c r="AX18" s="374"/>
      <c r="AY18" s="78"/>
    </row>
    <row r="19" spans="2:51" ht="15" customHeight="1" x14ac:dyDescent="0.25">
      <c r="B19" s="174" t="s">
        <v>137</v>
      </c>
      <c r="C19" s="174"/>
      <c r="D19" s="174"/>
      <c r="E19" s="174"/>
      <c r="F19" s="174"/>
      <c r="G19" s="174"/>
      <c r="H19" s="174"/>
      <c r="I19" s="174"/>
      <c r="J19" s="174"/>
      <c r="K19" s="174"/>
      <c r="L19" s="174"/>
      <c r="M19" s="174"/>
      <c r="N19" s="174"/>
      <c r="O19" s="174"/>
      <c r="P19" s="174"/>
      <c r="Q19" s="174"/>
      <c r="R19" s="174"/>
      <c r="S19" s="174"/>
      <c r="T19" s="240">
        <v>2018</v>
      </c>
      <c r="U19" s="240">
        <v>2019</v>
      </c>
      <c r="V19" s="240">
        <v>2020</v>
      </c>
      <c r="W19" s="240">
        <v>2021</v>
      </c>
      <c r="X19" s="241">
        <v>2022</v>
      </c>
      <c r="Y19" s="242">
        <v>2023</v>
      </c>
      <c r="Z19" s="374"/>
      <c r="AA19" s="243" t="s">
        <v>283</v>
      </c>
      <c r="AB19" s="243" t="s">
        <v>284</v>
      </c>
      <c r="AC19" s="243" t="s">
        <v>285</v>
      </c>
      <c r="AD19" s="243">
        <v>2022</v>
      </c>
      <c r="AE19" s="244" t="s">
        <v>313</v>
      </c>
      <c r="AF19" s="244" t="s">
        <v>314</v>
      </c>
      <c r="AG19" s="245" t="s">
        <v>315</v>
      </c>
      <c r="AH19" s="246">
        <v>2023</v>
      </c>
      <c r="AI19" s="374"/>
      <c r="AJ19" s="243" t="s">
        <v>283</v>
      </c>
      <c r="AK19" s="243" t="s">
        <v>286</v>
      </c>
      <c r="AL19" s="243" t="s">
        <v>287</v>
      </c>
      <c r="AM19" s="243" t="s">
        <v>288</v>
      </c>
      <c r="AN19" s="244" t="s">
        <v>313</v>
      </c>
      <c r="AO19" s="244" t="s">
        <v>318</v>
      </c>
      <c r="AP19" s="244" t="s">
        <v>316</v>
      </c>
      <c r="AQ19" s="244" t="s">
        <v>317</v>
      </c>
      <c r="AR19" s="374"/>
      <c r="AS19" s="374"/>
      <c r="AT19" s="374"/>
      <c r="AU19" s="374"/>
      <c r="AV19" s="374"/>
      <c r="AW19" s="374"/>
      <c r="AX19" s="374"/>
      <c r="AY19" s="78"/>
    </row>
    <row r="20" spans="2:51" ht="15" customHeight="1" x14ac:dyDescent="0.25">
      <c r="B20" s="96" t="s">
        <v>138</v>
      </c>
      <c r="C20" s="96"/>
      <c r="D20" s="96"/>
      <c r="E20" s="96"/>
      <c r="F20" s="96"/>
      <c r="G20" s="96"/>
      <c r="H20" s="96"/>
      <c r="I20" s="96"/>
      <c r="J20" s="96"/>
      <c r="K20" s="96"/>
      <c r="L20" s="96"/>
      <c r="M20" s="96"/>
      <c r="N20" s="96"/>
      <c r="O20" s="96"/>
      <c r="P20" s="96"/>
      <c r="Q20" s="96"/>
      <c r="R20" s="96"/>
      <c r="S20" s="96"/>
      <c r="Z20" s="374"/>
      <c r="AI20" s="374"/>
      <c r="AR20" s="374"/>
      <c r="AS20" s="374"/>
      <c r="AT20" s="374"/>
      <c r="AU20" s="374"/>
      <c r="AV20" s="374"/>
      <c r="AW20" s="374"/>
      <c r="AX20" s="374"/>
      <c r="AY20" s="78"/>
    </row>
    <row r="21" spans="2:51" ht="15" customHeight="1" x14ac:dyDescent="0.25">
      <c r="B21" s="84" t="s">
        <v>447</v>
      </c>
      <c r="C21" s="84"/>
      <c r="D21" s="84"/>
      <c r="E21" s="84"/>
      <c r="F21" s="84"/>
      <c r="G21" s="84"/>
      <c r="H21" s="84"/>
      <c r="I21" s="84"/>
      <c r="J21" s="84"/>
      <c r="K21" s="84"/>
      <c r="L21" s="84"/>
      <c r="M21" s="84"/>
      <c r="N21" s="84"/>
      <c r="O21" s="84"/>
      <c r="P21" s="84"/>
      <c r="Q21" s="84"/>
      <c r="R21" s="84"/>
      <c r="S21" s="84"/>
      <c r="T21" s="376">
        <v>55.620643297215359</v>
      </c>
      <c r="U21" s="376">
        <v>52.131282905250501</v>
      </c>
      <c r="V21" s="376">
        <v>47.022165634960594</v>
      </c>
      <c r="W21" s="376">
        <v>47.052387225404622</v>
      </c>
      <c r="X21" s="376">
        <f>AD21</f>
        <v>48.315697972653986</v>
      </c>
      <c r="Y21" s="376"/>
      <c r="Z21" s="374"/>
      <c r="AA21" s="376">
        <v>11.606058122036691</v>
      </c>
      <c r="AB21" s="376">
        <v>23.696741844824579</v>
      </c>
      <c r="AC21" s="376">
        <v>35.111697190971881</v>
      </c>
      <c r="AD21" s="376">
        <v>48.315697972653986</v>
      </c>
      <c r="AE21" s="380">
        <v>12.399409949014707</v>
      </c>
      <c r="AF21" s="380">
        <v>24.72379782788499</v>
      </c>
      <c r="AI21" s="374"/>
      <c r="AJ21" s="376">
        <f>AA21</f>
        <v>11.606058122036691</v>
      </c>
      <c r="AK21" s="376">
        <f>AB21-AA21</f>
        <v>12.090683722787888</v>
      </c>
      <c r="AL21" s="376">
        <f t="shared" ref="AL21:AL22" si="16">AC21-AB21</f>
        <v>11.414955346147302</v>
      </c>
      <c r="AM21" s="376">
        <f t="shared" ref="AM21:AM22" si="17">AD21-AC21</f>
        <v>13.204000781682105</v>
      </c>
      <c r="AN21" s="376">
        <f>AE21</f>
        <v>12.399409949014707</v>
      </c>
      <c r="AO21" s="376">
        <f>AF21-AE21</f>
        <v>12.324387878870283</v>
      </c>
      <c r="AP21" s="376"/>
      <c r="AQ21" s="376"/>
      <c r="AR21" s="374"/>
      <c r="AS21" s="374"/>
      <c r="AT21" s="374"/>
      <c r="AU21" s="374"/>
      <c r="AV21" s="374"/>
      <c r="AW21" s="374"/>
      <c r="AX21" s="374"/>
      <c r="AY21" s="78"/>
    </row>
    <row r="22" spans="2:51" ht="15" customHeight="1" x14ac:dyDescent="0.25">
      <c r="B22" s="85" t="s">
        <v>448</v>
      </c>
      <c r="C22" s="85"/>
      <c r="D22" s="85"/>
      <c r="E22" s="85"/>
      <c r="F22" s="85"/>
      <c r="G22" s="85"/>
      <c r="H22" s="85"/>
      <c r="I22" s="85"/>
      <c r="J22" s="85"/>
      <c r="K22" s="85"/>
      <c r="L22" s="85"/>
      <c r="M22" s="85"/>
      <c r="N22" s="85"/>
      <c r="O22" s="85"/>
      <c r="P22" s="85"/>
      <c r="Q22" s="85"/>
      <c r="R22" s="85"/>
      <c r="S22" s="85"/>
      <c r="T22" s="376">
        <v>207.27118392716397</v>
      </c>
      <c r="U22" s="376">
        <v>197.6434654601226</v>
      </c>
      <c r="V22" s="376">
        <v>189.70888290345903</v>
      </c>
      <c r="W22" s="376">
        <v>187.34881194976037</v>
      </c>
      <c r="X22" s="376">
        <f>AD22</f>
        <v>202.5181892081408</v>
      </c>
      <c r="Y22" s="376"/>
      <c r="Z22" s="374"/>
      <c r="AA22" s="376">
        <v>47.611126084877633</v>
      </c>
      <c r="AB22" s="376">
        <v>99.756738282564484</v>
      </c>
      <c r="AC22" s="376">
        <v>149.07279473227871</v>
      </c>
      <c r="AD22" s="376">
        <v>202.5181892081408</v>
      </c>
      <c r="AE22" s="380">
        <v>51.272309582593287</v>
      </c>
      <c r="AF22" s="380">
        <v>103.32502899747763</v>
      </c>
      <c r="AI22" s="374"/>
      <c r="AJ22" s="376">
        <f>AA22</f>
        <v>47.611126084877633</v>
      </c>
      <c r="AK22" s="376">
        <f>AB22-AA22</f>
        <v>52.145612197686852</v>
      </c>
      <c r="AL22" s="376">
        <f t="shared" si="16"/>
        <v>49.316056449714225</v>
      </c>
      <c r="AM22" s="376">
        <f t="shared" si="17"/>
        <v>53.445394475862088</v>
      </c>
      <c r="AN22" s="376">
        <f>AE22</f>
        <v>51.272309582593287</v>
      </c>
      <c r="AO22" s="376">
        <f>AF22-AE22</f>
        <v>52.052719414884344</v>
      </c>
      <c r="AP22" s="376"/>
      <c r="AQ22" s="376"/>
      <c r="AR22" s="374"/>
      <c r="AS22" s="374"/>
      <c r="AT22" s="374"/>
      <c r="AU22" s="374"/>
      <c r="AV22" s="374"/>
      <c r="AW22" s="374"/>
      <c r="AX22" s="374"/>
      <c r="AY22" s="78"/>
    </row>
    <row r="23" spans="2:51" ht="15" customHeight="1" x14ac:dyDescent="0.25">
      <c r="B23" s="85"/>
      <c r="C23" s="85"/>
      <c r="D23" s="85"/>
      <c r="E23" s="85"/>
      <c r="F23" s="85"/>
      <c r="G23" s="85"/>
      <c r="H23" s="85"/>
      <c r="I23" s="85"/>
      <c r="J23" s="85"/>
      <c r="K23" s="85"/>
      <c r="L23" s="85"/>
      <c r="M23" s="85"/>
      <c r="N23" s="85"/>
      <c r="O23" s="85"/>
      <c r="P23" s="85"/>
      <c r="Q23" s="85"/>
      <c r="R23" s="85"/>
      <c r="S23" s="85"/>
      <c r="Z23" s="374"/>
      <c r="AI23" s="374"/>
      <c r="AR23" s="374"/>
      <c r="AS23" s="374"/>
      <c r="AT23" s="374"/>
      <c r="AU23" s="374"/>
      <c r="AV23" s="374"/>
      <c r="AW23" s="374"/>
      <c r="AX23" s="374"/>
      <c r="AY23" s="78"/>
    </row>
    <row r="24" spans="2:51" ht="15" customHeight="1" x14ac:dyDescent="0.25">
      <c r="B24" s="174" t="s">
        <v>139</v>
      </c>
      <c r="C24" s="174"/>
      <c r="D24" s="174"/>
      <c r="E24" s="174"/>
      <c r="F24" s="174"/>
      <c r="G24" s="174"/>
      <c r="H24" s="174"/>
      <c r="I24" s="174"/>
      <c r="J24" s="174"/>
      <c r="K24" s="174"/>
      <c r="L24" s="174"/>
      <c r="M24" s="174"/>
      <c r="N24" s="174"/>
      <c r="O24" s="174"/>
      <c r="P24" s="174"/>
      <c r="Q24" s="174"/>
      <c r="R24" s="174"/>
      <c r="S24" s="174"/>
      <c r="T24" s="240">
        <v>2018</v>
      </c>
      <c r="U24" s="240">
        <v>2019</v>
      </c>
      <c r="V24" s="240">
        <v>2020</v>
      </c>
      <c r="W24" s="240">
        <v>2021</v>
      </c>
      <c r="X24" s="241">
        <v>2022</v>
      </c>
      <c r="Y24" s="242">
        <v>2023</v>
      </c>
      <c r="Z24" s="374"/>
      <c r="AA24" s="243" t="s">
        <v>283</v>
      </c>
      <c r="AB24" s="243" t="s">
        <v>284</v>
      </c>
      <c r="AC24" s="243" t="s">
        <v>285</v>
      </c>
      <c r="AD24" s="243">
        <v>2022</v>
      </c>
      <c r="AE24" s="244" t="s">
        <v>313</v>
      </c>
      <c r="AF24" s="244" t="s">
        <v>314</v>
      </c>
      <c r="AG24" s="245" t="s">
        <v>315</v>
      </c>
      <c r="AH24" s="246">
        <v>2023</v>
      </c>
      <c r="AI24" s="374"/>
      <c r="AJ24" s="243" t="s">
        <v>283</v>
      </c>
      <c r="AK24" s="243" t="s">
        <v>286</v>
      </c>
      <c r="AL24" s="243" t="s">
        <v>287</v>
      </c>
      <c r="AM24" s="243" t="s">
        <v>288</v>
      </c>
      <c r="AN24" s="244" t="s">
        <v>313</v>
      </c>
      <c r="AO24" s="244" t="s">
        <v>318</v>
      </c>
      <c r="AP24" s="244" t="s">
        <v>316</v>
      </c>
      <c r="AQ24" s="244" t="s">
        <v>317</v>
      </c>
      <c r="AR24" s="374"/>
      <c r="AS24" s="374"/>
      <c r="AT24" s="374"/>
      <c r="AU24" s="374"/>
      <c r="AV24" s="374"/>
      <c r="AW24" s="374"/>
      <c r="AX24" s="374"/>
      <c r="AY24" s="78"/>
    </row>
    <row r="25" spans="2:51" ht="15" customHeight="1" x14ac:dyDescent="0.25">
      <c r="B25" s="86" t="s">
        <v>140</v>
      </c>
      <c r="C25" s="86"/>
      <c r="D25" s="86"/>
      <c r="E25" s="86"/>
      <c r="F25" s="86"/>
      <c r="G25" s="86"/>
      <c r="H25" s="86"/>
      <c r="I25" s="86"/>
      <c r="J25" s="86"/>
      <c r="K25" s="86"/>
      <c r="L25" s="86"/>
      <c r="M25" s="86"/>
      <c r="N25" s="86"/>
      <c r="O25" s="86"/>
      <c r="P25" s="86"/>
      <c r="Q25" s="86"/>
      <c r="R25" s="86"/>
      <c r="S25" s="86"/>
      <c r="T25" s="375">
        <v>501.27418636730613</v>
      </c>
      <c r="U25" s="375">
        <v>910.75385095474621</v>
      </c>
      <c r="V25" s="375">
        <v>618.96521191624515</v>
      </c>
      <c r="W25" s="375">
        <v>749.31433690701556</v>
      </c>
      <c r="X25" s="375">
        <f t="shared" ref="X25:X32" si="18">AD25</f>
        <v>837.88881594595102</v>
      </c>
      <c r="Y25" s="375"/>
      <c r="Z25" s="374"/>
      <c r="AA25" s="375">
        <v>144.00482527330303</v>
      </c>
      <c r="AB25" s="375">
        <v>332.96048101287397</v>
      </c>
      <c r="AC25" s="375">
        <v>534.22696982666457</v>
      </c>
      <c r="AD25" s="375">
        <v>837.88881594595102</v>
      </c>
      <c r="AE25" s="380">
        <v>217.18738092905977</v>
      </c>
      <c r="AF25" s="380">
        <v>452.99761653869041</v>
      </c>
      <c r="AI25" s="374"/>
      <c r="AJ25" s="375">
        <f t="shared" ref="AJ25:AJ32" si="19">AA25</f>
        <v>144.00482527330303</v>
      </c>
      <c r="AK25" s="375">
        <f>AB25-AA25</f>
        <v>188.95565573957094</v>
      </c>
      <c r="AL25" s="375">
        <f t="shared" ref="AL25:AL32" si="20">AC25-AB25</f>
        <v>201.2664888137906</v>
      </c>
      <c r="AM25" s="375">
        <f t="shared" ref="AM25:AM32" si="21">AD25-AC25</f>
        <v>303.66184611928645</v>
      </c>
      <c r="AN25" s="375">
        <f>AE25</f>
        <v>217.18738092905977</v>
      </c>
      <c r="AO25" s="375">
        <f>AF25-AE25</f>
        <v>235.81023560963064</v>
      </c>
      <c r="AP25" s="375"/>
      <c r="AQ25" s="375"/>
      <c r="AR25" s="374"/>
      <c r="AS25" s="374"/>
      <c r="AT25" s="374"/>
      <c r="AU25" s="374"/>
      <c r="AV25" s="374"/>
      <c r="AW25" s="374"/>
      <c r="AX25" s="374"/>
      <c r="AY25" s="78"/>
    </row>
    <row r="26" spans="2:51" ht="15" customHeight="1" x14ac:dyDescent="0.25">
      <c r="B26" s="84" t="s">
        <v>69</v>
      </c>
      <c r="C26" s="84"/>
      <c r="D26" s="84"/>
      <c r="E26" s="84"/>
      <c r="F26" s="84"/>
      <c r="G26" s="84"/>
      <c r="H26" s="84"/>
      <c r="I26" s="84"/>
      <c r="J26" s="84"/>
      <c r="K26" s="84"/>
      <c r="L26" s="84"/>
      <c r="M26" s="84"/>
      <c r="N26" s="84"/>
      <c r="O26" s="84"/>
      <c r="P26" s="84"/>
      <c r="Q26" s="84"/>
      <c r="R26" s="84"/>
      <c r="S26" s="84"/>
      <c r="T26" s="376">
        <v>242.76451525000019</v>
      </c>
      <c r="U26" s="376">
        <v>270.38201271000003</v>
      </c>
      <c r="V26" s="376">
        <v>274.81396456000039</v>
      </c>
      <c r="W26" s="376">
        <v>290.89208916000308</v>
      </c>
      <c r="X26" s="376">
        <f t="shared" si="18"/>
        <v>314.92282069000601</v>
      </c>
      <c r="Y26" s="376"/>
      <c r="Z26" s="374"/>
      <c r="AA26" s="376">
        <v>55.913475619997747</v>
      </c>
      <c r="AB26" s="376">
        <v>129.27974397559998</v>
      </c>
      <c r="AC26" s="376">
        <v>202.18711765000401</v>
      </c>
      <c r="AD26" s="376">
        <v>314.92282069000601</v>
      </c>
      <c r="AE26" s="380">
        <v>95.460272039999268</v>
      </c>
      <c r="AF26" s="380">
        <v>198.23694306000175</v>
      </c>
      <c r="AI26" s="374"/>
      <c r="AJ26" s="376">
        <f t="shared" si="19"/>
        <v>55.913475619997747</v>
      </c>
      <c r="AK26" s="376">
        <f t="shared" ref="AK26:AK32" si="22">AB26-AA26</f>
        <v>73.366268355602244</v>
      </c>
      <c r="AL26" s="376">
        <f t="shared" si="20"/>
        <v>72.907373674404027</v>
      </c>
      <c r="AM26" s="376">
        <f t="shared" si="21"/>
        <v>112.73570304000199</v>
      </c>
      <c r="AN26" s="375">
        <f t="shared" ref="AN26:AN32" si="23">AE26</f>
        <v>95.460272039999268</v>
      </c>
      <c r="AO26" s="376">
        <f t="shared" ref="AO26:AO32" si="24">AF26-AE26</f>
        <v>102.77667102000248</v>
      </c>
      <c r="AP26" s="376"/>
      <c r="AQ26" s="376"/>
      <c r="AR26" s="374"/>
      <c r="AS26" s="374"/>
      <c r="AT26" s="374"/>
      <c r="AU26" s="374"/>
      <c r="AV26" s="374"/>
      <c r="AW26" s="374"/>
      <c r="AX26" s="374"/>
      <c r="AY26" s="78"/>
    </row>
    <row r="27" spans="2:51" ht="15" customHeight="1" x14ac:dyDescent="0.25">
      <c r="B27" s="85" t="s">
        <v>68</v>
      </c>
      <c r="C27" s="85"/>
      <c r="D27" s="85"/>
      <c r="E27" s="85"/>
      <c r="F27" s="85"/>
      <c r="G27" s="85"/>
      <c r="H27" s="85"/>
      <c r="I27" s="85"/>
      <c r="J27" s="85"/>
      <c r="K27" s="85"/>
      <c r="L27" s="85"/>
      <c r="M27" s="85"/>
      <c r="N27" s="85"/>
      <c r="O27" s="85"/>
      <c r="P27" s="85"/>
      <c r="Q27" s="85"/>
      <c r="R27" s="85"/>
      <c r="S27" s="85"/>
      <c r="T27" s="376">
        <v>33.158020660000005</v>
      </c>
      <c r="U27" s="376">
        <v>39.118584269999999</v>
      </c>
      <c r="V27" s="376">
        <v>43.134613180000009</v>
      </c>
      <c r="W27" s="376">
        <v>121.18995915000001</v>
      </c>
      <c r="X27" s="376">
        <f t="shared" si="18"/>
        <v>156.96476917000001</v>
      </c>
      <c r="Y27" s="376"/>
      <c r="Z27" s="374"/>
      <c r="AA27" s="376">
        <v>16.588395819999999</v>
      </c>
      <c r="AB27" s="376">
        <v>41.383492369999992</v>
      </c>
      <c r="AC27" s="376">
        <v>71.068520420000013</v>
      </c>
      <c r="AD27" s="376">
        <v>156.96476917000001</v>
      </c>
      <c r="AE27" s="380">
        <v>18.849109139999999</v>
      </c>
      <c r="AF27" s="380">
        <v>52.160499250000008</v>
      </c>
      <c r="AI27" s="374"/>
      <c r="AJ27" s="376">
        <f t="shared" si="19"/>
        <v>16.588395819999999</v>
      </c>
      <c r="AK27" s="376">
        <f t="shared" si="22"/>
        <v>24.795096549999993</v>
      </c>
      <c r="AL27" s="376">
        <f t="shared" si="20"/>
        <v>29.685028050000021</v>
      </c>
      <c r="AM27" s="376">
        <f t="shared" si="21"/>
        <v>85.896248749999998</v>
      </c>
      <c r="AN27" s="375">
        <f t="shared" si="23"/>
        <v>18.849109139999999</v>
      </c>
      <c r="AO27" s="376">
        <f t="shared" si="24"/>
        <v>33.311390110000005</v>
      </c>
      <c r="AP27" s="376"/>
      <c r="AQ27" s="376"/>
      <c r="AR27" s="374"/>
      <c r="AS27" s="374"/>
      <c r="AT27" s="374"/>
      <c r="AU27" s="374"/>
      <c r="AV27" s="374"/>
      <c r="AW27" s="374"/>
      <c r="AX27" s="374"/>
      <c r="AY27" s="78"/>
    </row>
    <row r="28" spans="2:51" ht="15" customHeight="1" x14ac:dyDescent="0.25">
      <c r="B28" s="85" t="s">
        <v>57</v>
      </c>
      <c r="C28" s="157"/>
      <c r="D28" s="157"/>
      <c r="E28" s="157"/>
      <c r="F28" s="157"/>
      <c r="G28" s="157"/>
      <c r="H28" s="157"/>
      <c r="I28" s="157"/>
      <c r="J28" s="157"/>
      <c r="K28" s="157"/>
      <c r="L28" s="157"/>
      <c r="M28" s="157"/>
      <c r="N28" s="157"/>
      <c r="O28" s="157"/>
      <c r="P28" s="157"/>
      <c r="Q28" s="157"/>
      <c r="R28" s="157"/>
      <c r="S28" s="157"/>
      <c r="T28" s="376">
        <v>225.35165045730594</v>
      </c>
      <c r="U28" s="376">
        <v>601.25325397474626</v>
      </c>
      <c r="V28" s="376">
        <v>301.01663417624479</v>
      </c>
      <c r="W28" s="376">
        <v>337.23228859701243</v>
      </c>
      <c r="X28" s="376">
        <f t="shared" si="18"/>
        <v>366.00122608594501</v>
      </c>
      <c r="Y28" s="376"/>
      <c r="Z28" s="374"/>
      <c r="AA28" s="376">
        <v>71.502953833305284</v>
      </c>
      <c r="AB28" s="376">
        <v>162.29724466727399</v>
      </c>
      <c r="AC28" s="376">
        <v>260.97133175666056</v>
      </c>
      <c r="AD28" s="376">
        <v>366.00122608594501</v>
      </c>
      <c r="AE28" s="380">
        <v>102.87799974906051</v>
      </c>
      <c r="AF28" s="380">
        <v>202.60017422868862</v>
      </c>
      <c r="AI28" s="374"/>
      <c r="AJ28" s="376">
        <f t="shared" si="19"/>
        <v>71.502953833305284</v>
      </c>
      <c r="AK28" s="376">
        <f t="shared" si="22"/>
        <v>90.794290833968702</v>
      </c>
      <c r="AL28" s="376">
        <f t="shared" si="20"/>
        <v>98.674087089386575</v>
      </c>
      <c r="AM28" s="376">
        <f t="shared" si="21"/>
        <v>105.02989432928445</v>
      </c>
      <c r="AN28" s="375">
        <f t="shared" si="23"/>
        <v>102.87799974906051</v>
      </c>
      <c r="AO28" s="376">
        <f t="shared" si="24"/>
        <v>99.722174479628109</v>
      </c>
      <c r="AP28" s="376"/>
      <c r="AQ28" s="376"/>
      <c r="AR28" s="374"/>
      <c r="AS28" s="374"/>
      <c r="AT28" s="374"/>
      <c r="AU28" s="374"/>
      <c r="AV28" s="374"/>
      <c r="AW28" s="374"/>
      <c r="AX28" s="374"/>
      <c r="AY28" s="78"/>
    </row>
    <row r="29" spans="2:51" ht="15" customHeight="1" x14ac:dyDescent="0.25">
      <c r="B29" s="201" t="s">
        <v>412</v>
      </c>
      <c r="C29" s="158"/>
      <c r="D29" s="158"/>
      <c r="E29" s="158"/>
      <c r="F29" s="158"/>
      <c r="G29" s="158"/>
      <c r="H29" s="158"/>
      <c r="I29" s="158"/>
      <c r="J29" s="158"/>
      <c r="K29" s="158"/>
      <c r="L29" s="158"/>
      <c r="M29" s="158"/>
      <c r="N29" s="158"/>
      <c r="O29" s="158"/>
      <c r="P29" s="158"/>
      <c r="Q29" s="158"/>
      <c r="R29" s="158"/>
      <c r="S29" s="158"/>
      <c r="T29" s="377">
        <v>151.96219057611219</v>
      </c>
      <c r="U29" s="376">
        <v>16.309822091181399</v>
      </c>
      <c r="V29" s="376">
        <v>11.623443739636221</v>
      </c>
      <c r="W29" s="376">
        <v>21.561695126444608</v>
      </c>
      <c r="X29" s="376">
        <f t="shared" si="18"/>
        <v>26.105780600172359</v>
      </c>
      <c r="Y29" s="376"/>
      <c r="Z29" s="374"/>
      <c r="AA29" s="376">
        <v>2.7635550133604601</v>
      </c>
      <c r="AB29" s="376">
        <v>6.3139013684212397</v>
      </c>
      <c r="AC29" s="376">
        <v>12.486838939902961</v>
      </c>
      <c r="AD29" s="376">
        <v>26.105780600172359</v>
      </c>
      <c r="AE29" s="380">
        <v>6.0789836035521905</v>
      </c>
      <c r="AF29" s="380">
        <v>10.41266652799367</v>
      </c>
      <c r="AI29" s="374"/>
      <c r="AJ29" s="376">
        <f t="shared" si="19"/>
        <v>2.7635550133604601</v>
      </c>
      <c r="AK29" s="376">
        <f t="shared" si="22"/>
        <v>3.5503463550607797</v>
      </c>
      <c r="AL29" s="376">
        <f t="shared" si="20"/>
        <v>6.1729375714817216</v>
      </c>
      <c r="AM29" s="376">
        <f t="shared" si="21"/>
        <v>13.618941660269398</v>
      </c>
      <c r="AN29" s="375">
        <f t="shared" si="23"/>
        <v>6.0789836035521905</v>
      </c>
      <c r="AO29" s="376">
        <f t="shared" si="24"/>
        <v>4.3336829244414794</v>
      </c>
      <c r="AP29" s="376"/>
      <c r="AQ29" s="376"/>
      <c r="AR29" s="374"/>
      <c r="AS29" s="374"/>
      <c r="AT29" s="374"/>
      <c r="AU29" s="374"/>
      <c r="AV29" s="374"/>
      <c r="AW29" s="374"/>
      <c r="AX29" s="374"/>
      <c r="AY29" s="78"/>
    </row>
    <row r="30" spans="2:51" ht="15" customHeight="1" x14ac:dyDescent="0.25">
      <c r="B30" s="201" t="s">
        <v>411</v>
      </c>
      <c r="C30" s="158"/>
      <c r="D30" s="158"/>
      <c r="E30" s="158"/>
      <c r="F30" s="158"/>
      <c r="G30" s="158"/>
      <c r="H30" s="158"/>
      <c r="I30" s="158"/>
      <c r="J30" s="158"/>
      <c r="K30" s="158"/>
      <c r="L30" s="158"/>
      <c r="M30" s="158"/>
      <c r="N30" s="158"/>
      <c r="O30" s="158"/>
      <c r="P30" s="158"/>
      <c r="Q30" s="158"/>
      <c r="R30" s="158"/>
      <c r="S30" s="158"/>
      <c r="T30" s="377">
        <v>73.389459881193758</v>
      </c>
      <c r="U30" s="376">
        <v>584.94343188356481</v>
      </c>
      <c r="V30" s="376">
        <v>289.39319043660856</v>
      </c>
      <c r="W30" s="376">
        <v>315.67059347056784</v>
      </c>
      <c r="X30" s="376">
        <f t="shared" si="18"/>
        <v>339.89544548577265</v>
      </c>
      <c r="Y30" s="376"/>
      <c r="AA30" s="376">
        <v>68.739398819944824</v>
      </c>
      <c r="AB30" s="376">
        <v>155.98334329885276</v>
      </c>
      <c r="AC30" s="376">
        <v>248.48449281675761</v>
      </c>
      <c r="AD30" s="376">
        <v>339.89544548577265</v>
      </c>
      <c r="AE30" s="380">
        <v>96.799016145508318</v>
      </c>
      <c r="AF30" s="380">
        <v>192.18750770069494</v>
      </c>
      <c r="AJ30" s="376">
        <f t="shared" si="19"/>
        <v>68.739398819944824</v>
      </c>
      <c r="AK30" s="376">
        <f t="shared" si="22"/>
        <v>87.243944478907935</v>
      </c>
      <c r="AL30" s="376">
        <f t="shared" si="20"/>
        <v>92.50114951790485</v>
      </c>
      <c r="AM30" s="376">
        <f t="shared" si="21"/>
        <v>91.410952669015046</v>
      </c>
      <c r="AN30" s="375">
        <f t="shared" si="23"/>
        <v>96.799016145508318</v>
      </c>
      <c r="AO30" s="376">
        <f t="shared" si="24"/>
        <v>95.388491555186619</v>
      </c>
      <c r="AP30" s="376"/>
      <c r="AQ30" s="376"/>
    </row>
    <row r="31" spans="2:51" ht="15" customHeight="1" x14ac:dyDescent="0.25">
      <c r="B31" s="202" t="s">
        <v>266</v>
      </c>
      <c r="C31" s="158"/>
      <c r="D31" s="158"/>
      <c r="E31" s="158"/>
      <c r="F31" s="158"/>
      <c r="G31" s="158"/>
      <c r="H31" s="158"/>
      <c r="I31" s="158"/>
      <c r="J31" s="158"/>
      <c r="K31" s="158"/>
      <c r="L31" s="158"/>
      <c r="M31" s="158"/>
      <c r="N31" s="158"/>
      <c r="O31" s="158"/>
      <c r="P31" s="158"/>
      <c r="Q31" s="158"/>
      <c r="R31" s="158"/>
      <c r="S31" s="158"/>
      <c r="T31" s="377"/>
      <c r="U31" s="376">
        <v>130.2688554550038</v>
      </c>
      <c r="V31" s="376">
        <v>116.05314769528854</v>
      </c>
      <c r="W31" s="379">
        <v>150.56180290190017</v>
      </c>
      <c r="X31" s="376">
        <f t="shared" si="18"/>
        <v>257.41627992880694</v>
      </c>
      <c r="Y31" s="376"/>
      <c r="AA31" s="376">
        <v>58.192302586430742</v>
      </c>
      <c r="AB31" s="376">
        <v>121.29372143060387</v>
      </c>
      <c r="AC31" s="376">
        <v>194.75940627133497</v>
      </c>
      <c r="AD31" s="379">
        <v>257.41627992880694</v>
      </c>
      <c r="AE31" s="376">
        <v>70.699907117049563</v>
      </c>
      <c r="AF31" s="376">
        <v>140.53990230392506</v>
      </c>
      <c r="AJ31" s="379">
        <f t="shared" si="19"/>
        <v>58.192302586430742</v>
      </c>
      <c r="AK31" s="379">
        <f t="shared" si="22"/>
        <v>63.101418844173125</v>
      </c>
      <c r="AL31" s="379">
        <f t="shared" si="20"/>
        <v>73.4656848407311</v>
      </c>
      <c r="AM31" s="379">
        <f t="shared" si="21"/>
        <v>62.656873657471976</v>
      </c>
      <c r="AN31" s="375">
        <f t="shared" si="23"/>
        <v>70.699907117049563</v>
      </c>
      <c r="AO31" s="379">
        <f t="shared" si="24"/>
        <v>69.839995186875498</v>
      </c>
      <c r="AP31" s="379"/>
      <c r="AQ31" s="379"/>
    </row>
    <row r="32" spans="2:51" ht="15" customHeight="1" x14ac:dyDescent="0.25">
      <c r="B32" s="202" t="s">
        <v>142</v>
      </c>
      <c r="C32" s="158"/>
      <c r="D32" s="158"/>
      <c r="E32" s="158"/>
      <c r="F32" s="158"/>
      <c r="G32" s="158"/>
      <c r="H32" s="158"/>
      <c r="I32" s="158"/>
      <c r="J32" s="158"/>
      <c r="K32" s="158"/>
      <c r="L32" s="158"/>
      <c r="M32" s="158"/>
      <c r="N32" s="158"/>
      <c r="O32" s="158"/>
      <c r="P32" s="158"/>
      <c r="Q32" s="158"/>
      <c r="R32" s="158"/>
      <c r="S32" s="158"/>
      <c r="T32" s="377">
        <v>73</v>
      </c>
      <c r="U32" s="380">
        <v>454.67457642856101</v>
      </c>
      <c r="V32" s="376">
        <v>173.34004274132002</v>
      </c>
      <c r="W32" s="379">
        <v>165.10879056866767</v>
      </c>
      <c r="X32" s="376">
        <f t="shared" si="18"/>
        <v>82.479165556965725</v>
      </c>
      <c r="Y32" s="376"/>
      <c r="AA32" s="376">
        <v>10.54709623351409</v>
      </c>
      <c r="AB32" s="376">
        <v>34.689621868248892</v>
      </c>
      <c r="AC32" s="376">
        <v>53.725086545422627</v>
      </c>
      <c r="AD32" s="379">
        <v>82.479165556965725</v>
      </c>
      <c r="AE32" s="376">
        <v>26.099109028458759</v>
      </c>
      <c r="AF32" s="376">
        <v>51.647605396769869</v>
      </c>
      <c r="AJ32" s="379">
        <f t="shared" si="19"/>
        <v>10.54709623351409</v>
      </c>
      <c r="AK32" s="379">
        <f t="shared" si="22"/>
        <v>24.142525634734803</v>
      </c>
      <c r="AL32" s="379">
        <f t="shared" si="20"/>
        <v>19.035464677173735</v>
      </c>
      <c r="AM32" s="379">
        <f t="shared" si="21"/>
        <v>28.754079011543098</v>
      </c>
      <c r="AN32" s="375">
        <f t="shared" si="23"/>
        <v>26.099109028458759</v>
      </c>
      <c r="AO32" s="379">
        <f t="shared" si="24"/>
        <v>25.54849636831111</v>
      </c>
      <c r="AP32" s="379"/>
      <c r="AQ32" s="379"/>
    </row>
    <row r="33" spans="1:16350" ht="15" customHeight="1" x14ac:dyDescent="0.25">
      <c r="B33" s="85"/>
      <c r="C33" s="85"/>
      <c r="D33" s="85"/>
      <c r="E33" s="85"/>
      <c r="F33" s="85"/>
      <c r="G33" s="85"/>
      <c r="H33" s="85"/>
      <c r="I33" s="85"/>
      <c r="J33" s="85"/>
      <c r="K33" s="85"/>
      <c r="L33" s="85"/>
      <c r="M33" s="85"/>
      <c r="N33" s="85"/>
      <c r="O33" s="85"/>
      <c r="P33" s="85"/>
      <c r="Q33" s="85"/>
      <c r="R33" s="85"/>
      <c r="S33" s="85"/>
    </row>
    <row r="34" spans="1:16350" ht="15" customHeight="1" x14ac:dyDescent="0.25">
      <c r="B34" s="175" t="s">
        <v>96</v>
      </c>
      <c r="C34" s="175"/>
      <c r="D34" s="175"/>
      <c r="E34" s="175"/>
      <c r="F34" s="175"/>
      <c r="G34" s="175"/>
      <c r="H34" s="175"/>
      <c r="I34" s="175"/>
      <c r="J34" s="175"/>
      <c r="K34" s="175"/>
      <c r="L34" s="175"/>
      <c r="M34" s="175"/>
      <c r="N34" s="175"/>
      <c r="O34" s="175"/>
      <c r="P34" s="175"/>
      <c r="Q34" s="175"/>
      <c r="R34" s="175"/>
      <c r="S34" s="175"/>
      <c r="T34" s="240">
        <v>2018</v>
      </c>
      <c r="U34" s="240">
        <v>2019</v>
      </c>
      <c r="V34" s="240">
        <v>2020</v>
      </c>
      <c r="W34" s="240">
        <v>2021</v>
      </c>
      <c r="X34" s="241">
        <v>2022</v>
      </c>
      <c r="Y34" s="242">
        <v>2023</v>
      </c>
      <c r="AA34" s="243" t="s">
        <v>283</v>
      </c>
      <c r="AB34" s="243" t="s">
        <v>284</v>
      </c>
      <c r="AC34" s="243" t="s">
        <v>285</v>
      </c>
      <c r="AD34" s="243">
        <v>2022</v>
      </c>
      <c r="AE34" s="244" t="s">
        <v>313</v>
      </c>
      <c r="AF34" s="244" t="s">
        <v>314</v>
      </c>
      <c r="AG34" s="245" t="s">
        <v>315</v>
      </c>
      <c r="AH34" s="246">
        <v>2023</v>
      </c>
      <c r="AJ34" s="243" t="s">
        <v>283</v>
      </c>
      <c r="AK34" s="243" t="s">
        <v>286</v>
      </c>
      <c r="AL34" s="243" t="s">
        <v>287</v>
      </c>
      <c r="AM34" s="243" t="s">
        <v>288</v>
      </c>
      <c r="AN34" s="244" t="s">
        <v>313</v>
      </c>
      <c r="AO34" s="244" t="s">
        <v>318</v>
      </c>
      <c r="AP34" s="244" t="s">
        <v>316</v>
      </c>
      <c r="AQ34" s="244" t="s">
        <v>317</v>
      </c>
    </row>
    <row r="35" spans="1:16350" ht="15" customHeight="1" x14ac:dyDescent="0.25">
      <c r="B35" s="50" t="s">
        <v>267</v>
      </c>
      <c r="C35" s="50"/>
      <c r="D35" s="50"/>
      <c r="E35" s="50"/>
      <c r="F35" s="50"/>
      <c r="G35" s="50"/>
      <c r="H35" s="50"/>
      <c r="I35" s="50"/>
      <c r="J35" s="50"/>
      <c r="K35" s="50"/>
      <c r="L35" s="50"/>
      <c r="M35" s="50"/>
      <c r="N35" s="50"/>
      <c r="O35" s="50"/>
      <c r="P35" s="50"/>
      <c r="Q35" s="50"/>
      <c r="R35" s="50"/>
      <c r="S35" s="50"/>
      <c r="T35" s="275">
        <v>5002.4308876957693</v>
      </c>
      <c r="U35" s="275">
        <v>5653.6605321952302</v>
      </c>
      <c r="V35" s="276">
        <v>6042.5628988370081</v>
      </c>
      <c r="W35" s="276">
        <v>6222.6359097315253</v>
      </c>
      <c r="X35" s="275">
        <f>+AD35</f>
        <v>6977.1078753294314</v>
      </c>
      <c r="Y35" s="275"/>
      <c r="AA35" s="276">
        <f>'Operating Data'!AA119</f>
        <v>6724.9069050679682</v>
      </c>
      <c r="AB35" s="276">
        <f>'Operating Data'!AB119</f>
        <v>6865.8552285390097</v>
      </c>
      <c r="AC35" s="276">
        <f>'Operating Data'!AC119</f>
        <v>6933.248000420861</v>
      </c>
      <c r="AD35" s="276">
        <f>'Operating Data'!AD119</f>
        <v>6977.1078753294314</v>
      </c>
      <c r="AE35" s="276">
        <f>'Operating Data'!AE119</f>
        <v>7110.7561067210299</v>
      </c>
      <c r="AF35" s="276">
        <f>'Operating Data'!AF119</f>
        <v>7179.3600954524736</v>
      </c>
      <c r="AJ35" s="276"/>
      <c r="AK35" s="381"/>
      <c r="AL35" s="381"/>
      <c r="AM35" s="381"/>
      <c r="AN35" s="276"/>
      <c r="AO35" s="381"/>
      <c r="AP35" s="381"/>
      <c r="AQ35" s="381"/>
    </row>
    <row r="36" spans="1:16350" ht="15" customHeight="1" x14ac:dyDescent="0.25">
      <c r="B36" s="110" t="s">
        <v>143</v>
      </c>
      <c r="C36" s="110"/>
      <c r="D36" s="110"/>
      <c r="E36" s="110"/>
      <c r="F36" s="110"/>
      <c r="G36" s="110"/>
      <c r="H36" s="110"/>
      <c r="I36" s="110"/>
      <c r="J36" s="110"/>
      <c r="K36" s="110"/>
      <c r="L36" s="110"/>
      <c r="M36" s="110"/>
      <c r="N36" s="110"/>
      <c r="O36" s="110"/>
      <c r="P36" s="110"/>
      <c r="Q36" s="110"/>
      <c r="R36" s="110"/>
      <c r="S36" s="110"/>
      <c r="T36" s="266">
        <v>2995.7289300000002</v>
      </c>
      <c r="U36" s="266">
        <v>2973.9040199999999</v>
      </c>
      <c r="V36" s="365">
        <v>2906.1210799999999</v>
      </c>
      <c r="W36" s="365">
        <v>2833.1728400000002</v>
      </c>
      <c r="X36" s="266">
        <f>+AD36</f>
        <v>2935.1695199999999</v>
      </c>
      <c r="Y36" s="266"/>
      <c r="AA36" s="365">
        <f>'Operating Data'!AA107</f>
        <v>2935.1695199999999</v>
      </c>
      <c r="AB36" s="365">
        <f>'Operating Data'!AB107</f>
        <v>2935.1695199999999</v>
      </c>
      <c r="AC36" s="365">
        <f>'Operating Data'!AC107</f>
        <v>2935.1695199999999</v>
      </c>
      <c r="AD36" s="365">
        <f>'Operating Data'!AD107</f>
        <v>2935.1695199999999</v>
      </c>
      <c r="AE36" s="365">
        <f>'Operating Data'!AE107</f>
        <v>2938.9917681832003</v>
      </c>
      <c r="AF36" s="365">
        <f>'Operating Data'!AF107</f>
        <v>2938.9917681832003</v>
      </c>
      <c r="AJ36" s="365"/>
      <c r="AK36" s="381"/>
      <c r="AL36" s="381"/>
      <c r="AM36" s="381"/>
      <c r="AN36" s="365"/>
      <c r="AO36" s="381"/>
      <c r="AP36" s="381"/>
      <c r="AQ36" s="381"/>
    </row>
    <row r="37" spans="1:16350" ht="15" customHeight="1" x14ac:dyDescent="0.25">
      <c r="B37" s="44" t="s">
        <v>199</v>
      </c>
      <c r="C37" s="44"/>
      <c r="D37" s="44"/>
      <c r="E37" s="44"/>
      <c r="F37" s="44"/>
      <c r="G37" s="44"/>
      <c r="H37" s="44"/>
      <c r="I37" s="44"/>
      <c r="J37" s="44"/>
      <c r="K37" s="44"/>
      <c r="L37" s="44"/>
      <c r="M37" s="44"/>
      <c r="N37" s="44"/>
      <c r="O37" s="44"/>
      <c r="P37" s="44"/>
      <c r="Q37" s="44"/>
      <c r="R37" s="44"/>
      <c r="S37" s="44"/>
      <c r="T37" s="266">
        <v>950</v>
      </c>
      <c r="U37" s="266">
        <v>950</v>
      </c>
      <c r="V37" s="365">
        <v>1706</v>
      </c>
      <c r="W37" s="365">
        <v>1890.6</v>
      </c>
      <c r="X37" s="266">
        <f>+AD37</f>
        <v>1890.6</v>
      </c>
      <c r="Y37" s="266"/>
      <c r="AA37" s="365">
        <f>'Operating Data'!AA111</f>
        <v>1890.6</v>
      </c>
      <c r="AB37" s="365">
        <f>'Operating Data'!AB111</f>
        <v>1890.6</v>
      </c>
      <c r="AC37" s="365">
        <f>'Operating Data'!AC111</f>
        <v>1890.6</v>
      </c>
      <c r="AD37" s="365">
        <f>'Operating Data'!AD111</f>
        <v>1890.6</v>
      </c>
      <c r="AE37" s="365">
        <f>'Operating Data'!AE111</f>
        <v>1867.4</v>
      </c>
      <c r="AF37" s="365">
        <f>'Operating Data'!AF111</f>
        <v>1867.4</v>
      </c>
      <c r="AJ37" s="365"/>
      <c r="AK37" s="381"/>
      <c r="AL37" s="381"/>
      <c r="AM37" s="381"/>
      <c r="AN37" s="365"/>
      <c r="AO37" s="381"/>
      <c r="AP37" s="381"/>
      <c r="AQ37" s="381"/>
    </row>
    <row r="38" spans="1:16350" ht="15" customHeight="1" x14ac:dyDescent="0.25">
      <c r="B38" s="44" t="s">
        <v>57</v>
      </c>
      <c r="C38" s="44"/>
      <c r="D38" s="44"/>
      <c r="E38" s="44"/>
      <c r="F38" s="44"/>
      <c r="G38" s="44"/>
      <c r="H38" s="44"/>
      <c r="I38" s="44"/>
      <c r="J38" s="44"/>
      <c r="K38" s="44"/>
      <c r="L38" s="44"/>
      <c r="M38" s="44"/>
      <c r="N38" s="44"/>
      <c r="O38" s="44"/>
      <c r="P38" s="44"/>
      <c r="Q38" s="44"/>
      <c r="R38" s="44"/>
      <c r="S38" s="44"/>
      <c r="T38" s="266">
        <f>T35-T36-T37</f>
        <v>1056.7019576957691</v>
      </c>
      <c r="U38" s="266">
        <f>U35-U36-U37</f>
        <v>1729.7565121952302</v>
      </c>
      <c r="V38" s="365">
        <f>V35-V36-V37</f>
        <v>1430.4418188370082</v>
      </c>
      <c r="W38" s="365">
        <f>W35-W36-W37</f>
        <v>1498.8630697315252</v>
      </c>
      <c r="X38" s="266">
        <f>+AD38</f>
        <v>2151.3383553294316</v>
      </c>
      <c r="Y38" s="266"/>
      <c r="AA38" s="365">
        <f t="shared" ref="AA38:AF38" si="25">AA35-AA36-AA37</f>
        <v>1899.1373850679684</v>
      </c>
      <c r="AB38" s="365">
        <f t="shared" si="25"/>
        <v>2040.0857085390098</v>
      </c>
      <c r="AC38" s="365">
        <f t="shared" si="25"/>
        <v>2107.4784804208612</v>
      </c>
      <c r="AD38" s="365">
        <f t="shared" si="25"/>
        <v>2151.3383553294316</v>
      </c>
      <c r="AE38" s="365">
        <f t="shared" si="25"/>
        <v>2304.3643385378296</v>
      </c>
      <c r="AF38" s="365">
        <f t="shared" si="25"/>
        <v>2372.9683272692732</v>
      </c>
      <c r="AJ38" s="365"/>
      <c r="AK38" s="381"/>
      <c r="AL38" s="381"/>
      <c r="AM38" s="381"/>
      <c r="AN38" s="365"/>
      <c r="AO38" s="381"/>
      <c r="AP38" s="381"/>
      <c r="AQ38" s="381"/>
    </row>
    <row r="39" spans="1:16350" ht="15" customHeight="1" x14ac:dyDescent="0.25">
      <c r="B39" s="40"/>
      <c r="C39" s="40"/>
      <c r="D39" s="40"/>
      <c r="E39" s="40"/>
      <c r="F39" s="40"/>
      <c r="G39" s="40"/>
      <c r="H39" s="40"/>
      <c r="I39" s="40"/>
      <c r="J39" s="40"/>
      <c r="K39" s="40"/>
      <c r="L39" s="40"/>
      <c r="M39" s="40"/>
      <c r="N39" s="40"/>
      <c r="O39" s="40"/>
      <c r="P39" s="40"/>
      <c r="Q39" s="40"/>
      <c r="R39" s="40"/>
      <c r="S39" s="40"/>
      <c r="T39" s="382"/>
    </row>
    <row r="40" spans="1:16350" ht="15" customHeight="1" x14ac:dyDescent="0.25">
      <c r="B40" s="34" t="s">
        <v>144</v>
      </c>
      <c r="C40" s="34"/>
      <c r="D40" s="34"/>
      <c r="E40" s="34"/>
      <c r="F40" s="34"/>
      <c r="G40" s="34"/>
      <c r="H40" s="34"/>
      <c r="I40" s="34"/>
      <c r="J40" s="34"/>
      <c r="K40" s="34"/>
      <c r="L40" s="34"/>
      <c r="M40" s="34"/>
      <c r="N40" s="34"/>
      <c r="O40" s="34"/>
      <c r="P40" s="34"/>
      <c r="Q40" s="34"/>
      <c r="R40" s="34"/>
      <c r="S40" s="34"/>
      <c r="T40" s="239"/>
      <c r="U40" s="239"/>
      <c r="V40" s="383"/>
      <c r="W40" s="383"/>
      <c r="X40" s="383"/>
      <c r="Y40" s="383"/>
      <c r="Z40" s="374"/>
      <c r="AA40" s="383"/>
      <c r="AB40" s="383"/>
      <c r="AC40" s="383"/>
      <c r="AD40" s="383"/>
      <c r="AE40" s="384"/>
      <c r="AF40" s="384"/>
      <c r="AG40" s="383"/>
      <c r="AH40" s="384"/>
      <c r="AI40" s="374"/>
      <c r="AJ40" s="383"/>
      <c r="AN40" s="383"/>
      <c r="AR40" s="374"/>
      <c r="AS40" s="374"/>
      <c r="AT40" s="374"/>
      <c r="AU40" s="374"/>
      <c r="AV40" s="374"/>
      <c r="AW40" s="374"/>
      <c r="AX40" s="374"/>
      <c r="AY40" s="78"/>
    </row>
    <row r="41" spans="1:16350" ht="15" customHeight="1" x14ac:dyDescent="0.25">
      <c r="B41" s="34" t="s">
        <v>145</v>
      </c>
      <c r="C41" s="34"/>
      <c r="D41" s="34"/>
      <c r="E41" s="34"/>
      <c r="F41" s="34"/>
      <c r="G41" s="34"/>
      <c r="H41" s="34"/>
      <c r="I41" s="34"/>
      <c r="J41" s="34"/>
      <c r="K41" s="34"/>
      <c r="L41" s="34"/>
      <c r="M41" s="34"/>
      <c r="N41" s="34"/>
      <c r="O41" s="34"/>
      <c r="P41" s="34"/>
      <c r="Q41" s="34"/>
      <c r="R41" s="34"/>
      <c r="S41" s="34"/>
      <c r="T41" s="275">
        <v>339176.79271471</v>
      </c>
      <c r="U41" s="275">
        <v>340743.86855800997</v>
      </c>
      <c r="V41" s="276">
        <v>375006.69482664997</v>
      </c>
      <c r="W41" s="276">
        <v>378316.74136099999</v>
      </c>
      <c r="X41" s="275">
        <f t="shared" ref="X41:X46" si="26">AD41</f>
        <v>382973.24617399997</v>
      </c>
      <c r="Y41" s="275"/>
      <c r="AA41" s="276">
        <f>'Operating Data'!AA122</f>
        <v>380243.79126500001</v>
      </c>
      <c r="AB41" s="276">
        <f>'Operating Data'!AB122</f>
        <v>381384.24523100001</v>
      </c>
      <c r="AC41" s="276">
        <f>'Operating Data'!AC122</f>
        <v>382158.13419899996</v>
      </c>
      <c r="AD41" s="276">
        <f>'Operating Data'!AD122</f>
        <v>382973.24617399997</v>
      </c>
      <c r="AE41" s="276">
        <f>'Operating Data'!AE122</f>
        <v>383481.44003699999</v>
      </c>
      <c r="AF41" s="276">
        <f>'Operating Data'!AF122</f>
        <v>383834.07565199997</v>
      </c>
      <c r="AJ41" s="276"/>
      <c r="AK41" s="381"/>
      <c r="AL41" s="381"/>
      <c r="AM41" s="381"/>
      <c r="AN41" s="276"/>
      <c r="AO41" s="381"/>
      <c r="AP41" s="381"/>
      <c r="AQ41" s="381"/>
    </row>
    <row r="42" spans="1:16350" ht="15" customHeight="1" x14ac:dyDescent="0.25">
      <c r="B42" s="44" t="s">
        <v>69</v>
      </c>
      <c r="C42" s="44"/>
      <c r="D42" s="44"/>
      <c r="E42" s="44"/>
      <c r="F42" s="44"/>
      <c r="G42" s="44"/>
      <c r="H42" s="44"/>
      <c r="I42" s="44"/>
      <c r="J42" s="44"/>
      <c r="K42" s="44"/>
      <c r="L42" s="44"/>
      <c r="M42" s="44"/>
      <c r="N42" s="44"/>
      <c r="O42" s="44"/>
      <c r="P42" s="44"/>
      <c r="Q42" s="44"/>
      <c r="R42" s="44"/>
      <c r="S42" s="44"/>
      <c r="T42" s="266">
        <v>226307.95253800001</v>
      </c>
      <c r="U42" s="266">
        <v>226822.67702099998</v>
      </c>
      <c r="V42" s="365">
        <v>228349.13084600001</v>
      </c>
      <c r="W42" s="365">
        <v>230675.76</v>
      </c>
      <c r="X42" s="266">
        <f t="shared" si="26"/>
        <v>232089.07</v>
      </c>
      <c r="Y42" s="266"/>
      <c r="AA42" s="365">
        <f>'Operating Data'!AA123</f>
        <v>230924.63</v>
      </c>
      <c r="AB42" s="365">
        <f>'Operating Data'!AB123</f>
        <v>231226.83000000002</v>
      </c>
      <c r="AC42" s="365">
        <f>'Operating Data'!AC123</f>
        <v>231552.58</v>
      </c>
      <c r="AD42" s="365">
        <f>'Operating Data'!AD123</f>
        <v>232089.07</v>
      </c>
      <c r="AE42" s="365">
        <f>'Operating Data'!AE123</f>
        <v>232328.33979900001</v>
      </c>
      <c r="AF42" s="365">
        <f>'Operating Data'!AF123</f>
        <v>232405.74749599997</v>
      </c>
      <c r="AJ42" s="365"/>
      <c r="AK42" s="381"/>
      <c r="AL42" s="381"/>
      <c r="AM42" s="381"/>
      <c r="AN42" s="365"/>
      <c r="AO42" s="381"/>
      <c r="AP42" s="381"/>
      <c r="AQ42" s="381"/>
    </row>
    <row r="43" spans="1:16350" ht="15" customHeight="1" x14ac:dyDescent="0.25">
      <c r="B43" s="44" t="s">
        <v>68</v>
      </c>
      <c r="C43" s="44"/>
      <c r="D43" s="44"/>
      <c r="E43" s="44"/>
      <c r="F43" s="44"/>
      <c r="G43" s="44"/>
      <c r="H43" s="44"/>
      <c r="I43" s="44"/>
      <c r="J43" s="44"/>
      <c r="K43" s="44"/>
      <c r="L43" s="44"/>
      <c r="M43" s="44"/>
      <c r="N43" s="44"/>
      <c r="O43" s="44"/>
      <c r="P43" s="44"/>
      <c r="Q43" s="44"/>
      <c r="R43" s="44"/>
      <c r="S43" s="44"/>
      <c r="T43" s="266">
        <v>20708.8619119</v>
      </c>
      <c r="U43" s="266">
        <v>20766.2411565</v>
      </c>
      <c r="V43" s="365">
        <v>52491.503800000006</v>
      </c>
      <c r="W43" s="365">
        <v>52493.235000000001</v>
      </c>
      <c r="X43" s="266">
        <f t="shared" si="26"/>
        <v>52644.083999999988</v>
      </c>
      <c r="Y43" s="266"/>
      <c r="Z43" s="374"/>
      <c r="AA43" s="365">
        <f>'Operating Data'!AA124</f>
        <v>52473.697</v>
      </c>
      <c r="AB43" s="365">
        <f>'Operating Data'!AB124</f>
        <v>52499.44</v>
      </c>
      <c r="AC43" s="365">
        <f>'Operating Data'!AC124</f>
        <v>52556.638000000006</v>
      </c>
      <c r="AD43" s="365">
        <f>'Operating Data'!AD124</f>
        <v>52644.083999999988</v>
      </c>
      <c r="AE43" s="365">
        <f>'Operating Data'!AE124</f>
        <v>52683.419000000002</v>
      </c>
      <c r="AF43" s="365">
        <f>'Operating Data'!AF124</f>
        <v>52728.525999999991</v>
      </c>
      <c r="AI43" s="374"/>
      <c r="AJ43" s="365"/>
      <c r="AK43" s="381"/>
      <c r="AL43" s="381"/>
      <c r="AM43" s="381"/>
      <c r="AN43" s="365"/>
      <c r="AO43" s="381"/>
      <c r="AP43" s="381"/>
      <c r="AQ43" s="381"/>
      <c r="AR43" s="374"/>
      <c r="AS43" s="374"/>
      <c r="AT43" s="374"/>
      <c r="AU43" s="374"/>
      <c r="AV43" s="374"/>
      <c r="AW43" s="374"/>
      <c r="AX43" s="374"/>
      <c r="AY43" s="78"/>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c r="AMK43" s="50"/>
      <c r="AML43" s="50"/>
      <c r="AMM43" s="50"/>
      <c r="AMN43" s="50"/>
      <c r="AMO43" s="50"/>
      <c r="AMP43" s="50"/>
      <c r="AMQ43" s="50"/>
      <c r="AMR43" s="50"/>
      <c r="AMS43" s="50"/>
      <c r="AMT43" s="50"/>
      <c r="AMU43" s="50"/>
      <c r="AMV43" s="50"/>
      <c r="AMW43" s="50"/>
      <c r="AMX43" s="50"/>
      <c r="AMY43" s="50"/>
      <c r="AMZ43" s="50"/>
      <c r="ANA43" s="50"/>
      <c r="ANB43" s="50"/>
      <c r="ANC43" s="50"/>
      <c r="AND43" s="50"/>
      <c r="ANE43" s="50"/>
      <c r="ANF43" s="50"/>
      <c r="ANG43" s="50"/>
      <c r="ANH43" s="50"/>
      <c r="ANI43" s="50"/>
      <c r="ANJ43" s="50"/>
      <c r="ANK43" s="50"/>
      <c r="ANL43" s="50"/>
      <c r="ANM43" s="50"/>
      <c r="ANN43" s="50"/>
      <c r="ANO43" s="50"/>
      <c r="ANP43" s="50"/>
      <c r="ANQ43" s="50"/>
      <c r="ANR43" s="50"/>
      <c r="ANS43" s="50"/>
      <c r="ANT43" s="50"/>
      <c r="ANU43" s="50"/>
      <c r="ANV43" s="50"/>
      <c r="ANW43" s="50"/>
      <c r="ANX43" s="50"/>
      <c r="ANY43" s="50"/>
      <c r="ANZ43" s="50"/>
      <c r="AOA43" s="50"/>
      <c r="AOB43" s="50"/>
      <c r="AOC43" s="50"/>
      <c r="AOD43" s="50"/>
      <c r="AOE43" s="50"/>
      <c r="AOF43" s="50"/>
      <c r="AOG43" s="50"/>
      <c r="AOH43" s="50"/>
      <c r="AOI43" s="50"/>
      <c r="AOJ43" s="50"/>
      <c r="AOK43" s="50"/>
      <c r="AOL43" s="50"/>
      <c r="AOM43" s="50"/>
      <c r="AON43" s="50"/>
      <c r="AOO43" s="50"/>
      <c r="AOP43" s="50"/>
      <c r="AOQ43" s="50"/>
      <c r="AOR43" s="50"/>
      <c r="AOS43" s="50"/>
      <c r="AOT43" s="50"/>
      <c r="AOU43" s="50"/>
      <c r="AOV43" s="50"/>
      <c r="AOW43" s="50"/>
      <c r="AOX43" s="50"/>
      <c r="AOY43" s="50"/>
      <c r="AOZ43" s="50"/>
      <c r="APA43" s="50"/>
      <c r="APB43" s="50"/>
      <c r="APC43" s="50"/>
      <c r="APD43" s="50"/>
      <c r="APE43" s="50"/>
      <c r="APF43" s="50"/>
      <c r="APG43" s="50"/>
      <c r="APH43" s="50"/>
      <c r="API43" s="50"/>
      <c r="APJ43" s="50"/>
      <c r="APK43" s="50"/>
      <c r="APL43" s="50"/>
      <c r="APM43" s="50"/>
      <c r="APN43" s="50"/>
      <c r="APO43" s="50"/>
      <c r="APP43" s="50"/>
      <c r="APQ43" s="50"/>
      <c r="APR43" s="50"/>
      <c r="APS43" s="50"/>
      <c r="APT43" s="50"/>
      <c r="APU43" s="50"/>
      <c r="APV43" s="50"/>
      <c r="APW43" s="50"/>
      <c r="APX43" s="50"/>
      <c r="APY43" s="50"/>
      <c r="APZ43" s="50"/>
      <c r="AQA43" s="50"/>
      <c r="AQB43" s="50"/>
      <c r="AQC43" s="50"/>
      <c r="AQD43" s="50"/>
      <c r="AQE43" s="50"/>
      <c r="AQF43" s="50"/>
      <c r="AQG43" s="50"/>
      <c r="AQH43" s="50"/>
      <c r="AQI43" s="50"/>
      <c r="AQJ43" s="50"/>
      <c r="AQK43" s="50"/>
      <c r="AQL43" s="50"/>
      <c r="AQM43" s="50"/>
      <c r="AQN43" s="50"/>
      <c r="AQO43" s="50"/>
      <c r="AQP43" s="50"/>
      <c r="AQQ43" s="50"/>
      <c r="AQR43" s="50"/>
      <c r="AQS43" s="50"/>
      <c r="AQT43" s="50"/>
      <c r="AQU43" s="50"/>
      <c r="AQV43" s="50"/>
      <c r="AQW43" s="50"/>
      <c r="AQX43" s="50"/>
      <c r="AQY43" s="50"/>
      <c r="AQZ43" s="50"/>
      <c r="ARA43" s="50"/>
      <c r="ARB43" s="50"/>
      <c r="ARC43" s="50"/>
      <c r="ARD43" s="50"/>
      <c r="ARE43" s="50"/>
      <c r="ARF43" s="50"/>
      <c r="ARG43" s="50"/>
      <c r="ARH43" s="50"/>
      <c r="ARI43" s="50"/>
      <c r="ARJ43" s="50"/>
      <c r="ARK43" s="50"/>
      <c r="ARL43" s="50"/>
      <c r="ARM43" s="50"/>
      <c r="ARN43" s="50"/>
      <c r="ARO43" s="50"/>
      <c r="ARP43" s="50"/>
      <c r="ARQ43" s="50"/>
      <c r="ARR43" s="50"/>
      <c r="ARS43" s="50"/>
      <c r="ART43" s="50"/>
      <c r="ARU43" s="50"/>
      <c r="ARV43" s="50"/>
      <c r="ARW43" s="50"/>
      <c r="ARX43" s="50"/>
      <c r="ARY43" s="50"/>
      <c r="ARZ43" s="50"/>
      <c r="ASA43" s="50"/>
      <c r="ASB43" s="50"/>
      <c r="ASC43" s="50"/>
      <c r="ASD43" s="50"/>
      <c r="ASE43" s="50"/>
      <c r="ASF43" s="50"/>
      <c r="ASG43" s="50"/>
      <c r="ASH43" s="50"/>
      <c r="ASI43" s="50"/>
      <c r="ASJ43" s="50"/>
      <c r="ASK43" s="50"/>
      <c r="ASL43" s="50"/>
      <c r="ASM43" s="50"/>
      <c r="ASN43" s="50"/>
      <c r="ASO43" s="50"/>
      <c r="ASP43" s="50"/>
      <c r="ASQ43" s="50"/>
      <c r="ASR43" s="50"/>
      <c r="ASS43" s="50"/>
      <c r="AST43" s="50"/>
      <c r="ASU43" s="50"/>
      <c r="ASV43" s="50"/>
      <c r="ASW43" s="50"/>
      <c r="ASX43" s="50"/>
      <c r="ASY43" s="50"/>
      <c r="ASZ43" s="50"/>
      <c r="ATA43" s="50"/>
      <c r="ATB43" s="50"/>
      <c r="ATC43" s="50"/>
      <c r="ATD43" s="50"/>
      <c r="ATE43" s="50"/>
      <c r="ATF43" s="50"/>
      <c r="ATG43" s="50"/>
      <c r="ATH43" s="50"/>
      <c r="ATI43" s="50"/>
      <c r="ATJ43" s="50"/>
      <c r="ATK43" s="50"/>
      <c r="ATL43" s="50"/>
      <c r="ATM43" s="50"/>
      <c r="ATN43" s="50"/>
      <c r="ATO43" s="50"/>
      <c r="ATP43" s="50"/>
      <c r="ATQ43" s="50"/>
      <c r="ATR43" s="50"/>
      <c r="ATS43" s="50"/>
      <c r="ATT43" s="50"/>
      <c r="ATU43" s="50"/>
      <c r="ATV43" s="50"/>
      <c r="ATW43" s="50"/>
      <c r="ATX43" s="50"/>
      <c r="ATY43" s="50"/>
      <c r="ATZ43" s="50"/>
      <c r="AUA43" s="50"/>
      <c r="AUB43" s="50"/>
      <c r="AUC43" s="50"/>
      <c r="AUD43" s="50"/>
      <c r="AUE43" s="50"/>
      <c r="AUF43" s="50"/>
      <c r="AUG43" s="50"/>
      <c r="AUH43" s="50"/>
      <c r="AUI43" s="50"/>
      <c r="AUJ43" s="50"/>
      <c r="AUK43" s="50"/>
      <c r="AUL43" s="50"/>
      <c r="AUM43" s="50"/>
      <c r="AUN43" s="50"/>
      <c r="AUO43" s="50"/>
      <c r="AUP43" s="50"/>
      <c r="AUQ43" s="50"/>
      <c r="AUR43" s="50"/>
      <c r="AUS43" s="50"/>
      <c r="AUT43" s="50"/>
      <c r="AUU43" s="50"/>
      <c r="AUV43" s="50"/>
      <c r="AUW43" s="50"/>
      <c r="AUX43" s="50"/>
      <c r="AUY43" s="50"/>
      <c r="AUZ43" s="50"/>
      <c r="AVA43" s="50"/>
      <c r="AVB43" s="50"/>
      <c r="AVC43" s="50"/>
      <c r="AVD43" s="50"/>
      <c r="AVE43" s="50"/>
      <c r="AVF43" s="50"/>
      <c r="AVG43" s="50"/>
      <c r="AVH43" s="50"/>
      <c r="AVI43" s="50"/>
      <c r="AVJ43" s="50"/>
      <c r="AVK43" s="50"/>
      <c r="AVL43" s="50"/>
      <c r="AVM43" s="50"/>
      <c r="AVN43" s="50"/>
      <c r="AVO43" s="50"/>
      <c r="AVP43" s="50"/>
      <c r="AVQ43" s="50"/>
      <c r="AVR43" s="50"/>
      <c r="AVS43" s="50"/>
      <c r="AVT43" s="50"/>
      <c r="AVU43" s="50"/>
      <c r="AVV43" s="50"/>
      <c r="AVW43" s="50"/>
      <c r="AVX43" s="50"/>
      <c r="AVY43" s="50"/>
      <c r="AVZ43" s="50"/>
      <c r="AWA43" s="50"/>
      <c r="AWB43" s="50"/>
      <c r="AWC43" s="50"/>
      <c r="AWD43" s="50"/>
      <c r="AWE43" s="50"/>
      <c r="AWF43" s="50"/>
      <c r="AWG43" s="50"/>
      <c r="AWH43" s="50"/>
      <c r="AWI43" s="50"/>
      <c r="AWJ43" s="50"/>
      <c r="AWK43" s="50"/>
      <c r="AWL43" s="50"/>
      <c r="AWM43" s="50"/>
      <c r="AWN43" s="50"/>
      <c r="AWO43" s="50"/>
      <c r="AWP43" s="50"/>
      <c r="AWQ43" s="50"/>
      <c r="AWR43" s="50"/>
      <c r="AWS43" s="50"/>
      <c r="AWT43" s="50"/>
      <c r="AWU43" s="50"/>
      <c r="AWV43" s="50"/>
      <c r="AWW43" s="50"/>
      <c r="AWX43" s="50"/>
      <c r="AWY43" s="50"/>
      <c r="AWZ43" s="50"/>
      <c r="AXA43" s="50"/>
      <c r="AXB43" s="50"/>
      <c r="AXC43" s="50"/>
      <c r="AXD43" s="50"/>
      <c r="AXE43" s="50"/>
      <c r="AXF43" s="50"/>
      <c r="AXG43" s="50"/>
      <c r="AXH43" s="50"/>
      <c r="AXI43" s="50"/>
      <c r="AXJ43" s="50"/>
      <c r="AXK43" s="50"/>
      <c r="AXL43" s="50"/>
      <c r="AXM43" s="50"/>
      <c r="AXN43" s="50"/>
      <c r="AXO43" s="50"/>
      <c r="AXP43" s="50"/>
      <c r="AXQ43" s="50"/>
      <c r="AXR43" s="50"/>
      <c r="AXS43" s="50"/>
      <c r="AXT43" s="50"/>
      <c r="AXU43" s="50"/>
      <c r="AXV43" s="50"/>
      <c r="AXW43" s="50"/>
      <c r="AXX43" s="50"/>
      <c r="AXY43" s="50"/>
      <c r="AXZ43" s="50"/>
      <c r="AYA43" s="50"/>
      <c r="AYB43" s="50"/>
      <c r="AYC43" s="50"/>
      <c r="AYD43" s="50"/>
      <c r="AYE43" s="50"/>
      <c r="AYF43" s="50"/>
      <c r="AYG43" s="50"/>
      <c r="AYH43" s="50"/>
      <c r="AYI43" s="50"/>
      <c r="AYJ43" s="50"/>
      <c r="AYK43" s="50"/>
      <c r="AYL43" s="50"/>
      <c r="AYM43" s="50"/>
      <c r="AYN43" s="50"/>
      <c r="AYO43" s="50"/>
      <c r="AYP43" s="50"/>
      <c r="AYQ43" s="50"/>
      <c r="AYR43" s="50"/>
      <c r="AYS43" s="50"/>
      <c r="AYT43" s="50"/>
      <c r="AYU43" s="50"/>
      <c r="AYV43" s="50"/>
      <c r="AYW43" s="50"/>
      <c r="AYX43" s="50"/>
      <c r="AYY43" s="50"/>
      <c r="AYZ43" s="50"/>
      <c r="AZA43" s="50"/>
      <c r="AZB43" s="50"/>
      <c r="AZC43" s="50"/>
      <c r="AZD43" s="50"/>
      <c r="AZE43" s="50"/>
      <c r="AZF43" s="50"/>
      <c r="AZG43" s="50"/>
      <c r="AZH43" s="50"/>
      <c r="AZI43" s="50"/>
      <c r="AZJ43" s="50"/>
      <c r="AZK43" s="50"/>
      <c r="AZL43" s="50"/>
      <c r="AZM43" s="50"/>
      <c r="AZN43" s="50"/>
      <c r="AZO43" s="50"/>
      <c r="AZP43" s="50"/>
      <c r="AZQ43" s="50"/>
      <c r="AZR43" s="50"/>
      <c r="AZS43" s="50"/>
      <c r="AZT43" s="50"/>
      <c r="AZU43" s="50"/>
      <c r="AZV43" s="50"/>
      <c r="AZW43" s="50"/>
      <c r="AZX43" s="50"/>
      <c r="AZY43" s="50"/>
      <c r="AZZ43" s="50"/>
      <c r="BAA43" s="50"/>
      <c r="BAB43" s="50"/>
      <c r="BAC43" s="50"/>
      <c r="BAD43" s="50"/>
      <c r="BAE43" s="50"/>
      <c r="BAF43" s="50"/>
      <c r="BAG43" s="50"/>
      <c r="BAH43" s="50"/>
      <c r="BAI43" s="50"/>
      <c r="BAJ43" s="50"/>
      <c r="BAK43" s="50"/>
      <c r="BAL43" s="50"/>
      <c r="BAM43" s="50"/>
      <c r="BAN43" s="50"/>
      <c r="BAO43" s="50"/>
      <c r="BAP43" s="50"/>
      <c r="BAQ43" s="50"/>
      <c r="BAR43" s="50"/>
      <c r="BAS43" s="50"/>
      <c r="BAT43" s="50"/>
      <c r="BAU43" s="50"/>
      <c r="BAV43" s="50"/>
      <c r="BAW43" s="50"/>
      <c r="BAX43" s="50"/>
      <c r="BAY43" s="50"/>
      <c r="BAZ43" s="50"/>
      <c r="BBA43" s="50"/>
      <c r="BBB43" s="50"/>
      <c r="BBC43" s="50"/>
      <c r="BBD43" s="50"/>
      <c r="BBE43" s="50"/>
      <c r="BBF43" s="50"/>
      <c r="BBG43" s="50"/>
      <c r="BBH43" s="50"/>
      <c r="BBI43" s="50"/>
      <c r="BBJ43" s="50"/>
      <c r="BBK43" s="50"/>
      <c r="BBL43" s="50"/>
      <c r="BBM43" s="50"/>
      <c r="BBN43" s="50"/>
      <c r="BBO43" s="50"/>
      <c r="BBP43" s="50"/>
      <c r="BBQ43" s="50"/>
      <c r="BBR43" s="50"/>
      <c r="BBS43" s="50"/>
      <c r="BBT43" s="50"/>
      <c r="BBU43" s="50"/>
      <c r="BBV43" s="50"/>
      <c r="BBW43" s="50"/>
      <c r="BBX43" s="50"/>
      <c r="BBY43" s="50"/>
      <c r="BBZ43" s="50"/>
      <c r="BCA43" s="50"/>
      <c r="BCB43" s="50"/>
      <c r="BCC43" s="50"/>
      <c r="BCD43" s="50"/>
      <c r="BCE43" s="50"/>
      <c r="BCF43" s="50"/>
      <c r="BCG43" s="50"/>
      <c r="BCH43" s="50"/>
      <c r="BCI43" s="50"/>
      <c r="BCJ43" s="50"/>
      <c r="BCK43" s="50"/>
      <c r="BCL43" s="50"/>
      <c r="BCM43" s="50"/>
      <c r="BCN43" s="50"/>
      <c r="BCO43" s="50"/>
      <c r="BCP43" s="50"/>
      <c r="BCQ43" s="50"/>
      <c r="BCR43" s="50"/>
      <c r="BCS43" s="50"/>
      <c r="BCT43" s="50"/>
      <c r="BCU43" s="50"/>
      <c r="BCV43" s="50"/>
      <c r="BCW43" s="50"/>
      <c r="BCX43" s="50"/>
      <c r="BCY43" s="50"/>
      <c r="BCZ43" s="50"/>
      <c r="BDA43" s="50"/>
      <c r="BDB43" s="50"/>
      <c r="BDC43" s="50"/>
      <c r="BDD43" s="50"/>
      <c r="BDE43" s="50"/>
      <c r="BDF43" s="50"/>
      <c r="BDG43" s="50"/>
      <c r="BDH43" s="50"/>
      <c r="BDI43" s="50"/>
      <c r="BDJ43" s="50"/>
      <c r="BDK43" s="50"/>
      <c r="BDL43" s="50"/>
      <c r="BDM43" s="50"/>
      <c r="BDN43" s="50"/>
      <c r="BDO43" s="50"/>
      <c r="BDP43" s="50"/>
      <c r="BDQ43" s="50"/>
      <c r="BDR43" s="50"/>
      <c r="BDS43" s="50"/>
      <c r="BDT43" s="50"/>
      <c r="BDU43" s="50"/>
      <c r="BDV43" s="50"/>
      <c r="BDW43" s="50"/>
      <c r="BDX43" s="50"/>
      <c r="BDY43" s="50"/>
      <c r="BDZ43" s="50"/>
      <c r="BEA43" s="50"/>
      <c r="BEB43" s="50"/>
      <c r="BEC43" s="50"/>
      <c r="BED43" s="50"/>
      <c r="BEE43" s="50"/>
      <c r="BEF43" s="50"/>
      <c r="BEG43" s="50"/>
      <c r="BEH43" s="50"/>
      <c r="BEI43" s="50"/>
      <c r="BEJ43" s="50"/>
      <c r="BEK43" s="50"/>
      <c r="BEL43" s="50"/>
      <c r="BEM43" s="50"/>
      <c r="BEN43" s="50"/>
      <c r="BEO43" s="50"/>
      <c r="BEP43" s="50"/>
      <c r="BEQ43" s="50"/>
      <c r="BER43" s="50"/>
      <c r="BES43" s="50"/>
      <c r="BET43" s="50"/>
      <c r="BEU43" s="50"/>
      <c r="BEV43" s="50"/>
      <c r="BEW43" s="50"/>
      <c r="BEX43" s="50"/>
      <c r="BEY43" s="50"/>
      <c r="BEZ43" s="50"/>
      <c r="BFA43" s="50"/>
      <c r="BFB43" s="50"/>
      <c r="BFC43" s="50"/>
      <c r="BFD43" s="50"/>
      <c r="BFE43" s="50"/>
      <c r="BFF43" s="50"/>
      <c r="BFG43" s="50"/>
      <c r="BFH43" s="50"/>
      <c r="BFI43" s="50"/>
      <c r="BFJ43" s="50"/>
      <c r="BFK43" s="50"/>
      <c r="BFL43" s="50"/>
      <c r="BFM43" s="50"/>
      <c r="BFN43" s="50"/>
      <c r="BFO43" s="50"/>
      <c r="BFP43" s="50"/>
      <c r="BFQ43" s="50"/>
      <c r="BFR43" s="50"/>
      <c r="BFS43" s="50"/>
      <c r="BFT43" s="50"/>
      <c r="BFU43" s="50"/>
      <c r="BFV43" s="50"/>
      <c r="BFW43" s="50"/>
      <c r="BFX43" s="50"/>
      <c r="BFY43" s="50"/>
      <c r="BFZ43" s="50"/>
      <c r="BGA43" s="50"/>
      <c r="BGB43" s="50"/>
      <c r="BGC43" s="50"/>
      <c r="BGD43" s="50"/>
      <c r="BGE43" s="50"/>
      <c r="BGF43" s="50"/>
      <c r="BGG43" s="50"/>
      <c r="BGH43" s="50"/>
      <c r="BGI43" s="50"/>
      <c r="BGJ43" s="50"/>
      <c r="BGK43" s="50"/>
      <c r="BGL43" s="50"/>
      <c r="BGM43" s="50"/>
      <c r="BGN43" s="50"/>
      <c r="BGO43" s="50"/>
      <c r="BGP43" s="50"/>
      <c r="BGQ43" s="50"/>
      <c r="BGR43" s="50"/>
      <c r="BGS43" s="50"/>
      <c r="BGT43" s="50"/>
      <c r="BGU43" s="50"/>
      <c r="BGV43" s="50"/>
      <c r="BGW43" s="50"/>
      <c r="BGX43" s="50"/>
      <c r="BGY43" s="50"/>
      <c r="BGZ43" s="50"/>
      <c r="BHA43" s="50"/>
      <c r="BHB43" s="50"/>
      <c r="BHC43" s="50"/>
      <c r="BHD43" s="50"/>
      <c r="BHE43" s="50"/>
      <c r="BHF43" s="50"/>
      <c r="BHG43" s="50"/>
      <c r="BHH43" s="50"/>
      <c r="BHI43" s="50"/>
      <c r="BHJ43" s="50"/>
      <c r="BHK43" s="50"/>
      <c r="BHL43" s="50"/>
      <c r="BHM43" s="50"/>
      <c r="BHN43" s="50"/>
      <c r="BHO43" s="50"/>
      <c r="BHP43" s="50"/>
      <c r="BHQ43" s="50"/>
      <c r="BHR43" s="50"/>
      <c r="BHS43" s="50"/>
      <c r="BHT43" s="50"/>
      <c r="BHU43" s="50"/>
      <c r="BHV43" s="50"/>
      <c r="BHW43" s="50"/>
      <c r="BHX43" s="50"/>
      <c r="BHY43" s="50"/>
      <c r="BHZ43" s="50"/>
      <c r="BIA43" s="50"/>
      <c r="BIB43" s="50"/>
      <c r="BIC43" s="50"/>
      <c r="BID43" s="50"/>
      <c r="BIE43" s="50"/>
      <c r="BIF43" s="50"/>
      <c r="BIG43" s="50"/>
      <c r="BIH43" s="50"/>
      <c r="BII43" s="50"/>
      <c r="BIJ43" s="50"/>
      <c r="BIK43" s="50"/>
      <c r="BIL43" s="50"/>
      <c r="BIM43" s="50"/>
      <c r="BIN43" s="50"/>
      <c r="BIO43" s="50"/>
      <c r="BIP43" s="50"/>
      <c r="BIQ43" s="50"/>
      <c r="BIR43" s="50"/>
      <c r="BIS43" s="50"/>
      <c r="BIT43" s="50"/>
      <c r="BIU43" s="50"/>
      <c r="BIV43" s="50"/>
      <c r="BIW43" s="50"/>
      <c r="BIX43" s="50"/>
      <c r="BIY43" s="50"/>
      <c r="BIZ43" s="50"/>
      <c r="BJA43" s="50"/>
      <c r="BJB43" s="50"/>
      <c r="BJC43" s="50"/>
      <c r="BJD43" s="50"/>
      <c r="BJE43" s="50"/>
      <c r="BJF43" s="50"/>
      <c r="BJG43" s="50"/>
      <c r="BJH43" s="50"/>
      <c r="BJI43" s="50"/>
      <c r="BJJ43" s="50"/>
      <c r="BJK43" s="50"/>
      <c r="BJL43" s="50"/>
      <c r="BJM43" s="50"/>
      <c r="BJN43" s="50"/>
      <c r="BJO43" s="50"/>
      <c r="BJP43" s="50"/>
      <c r="BJQ43" s="50"/>
      <c r="BJR43" s="50"/>
      <c r="BJS43" s="50"/>
      <c r="BJT43" s="50"/>
      <c r="BJU43" s="50"/>
      <c r="BJV43" s="50"/>
      <c r="BJW43" s="50"/>
      <c r="BJX43" s="50"/>
      <c r="BJY43" s="50"/>
      <c r="BJZ43" s="50"/>
      <c r="BKA43" s="50"/>
      <c r="BKB43" s="50"/>
      <c r="BKC43" s="50"/>
      <c r="BKD43" s="50"/>
      <c r="BKE43" s="50"/>
      <c r="BKF43" s="50"/>
      <c r="BKG43" s="50"/>
      <c r="BKH43" s="50"/>
      <c r="BKI43" s="50"/>
      <c r="BKJ43" s="50"/>
      <c r="BKK43" s="50"/>
      <c r="BKL43" s="50"/>
      <c r="BKM43" s="50"/>
      <c r="BKN43" s="50"/>
      <c r="BKO43" s="50"/>
      <c r="BKP43" s="50"/>
      <c r="BKQ43" s="50"/>
      <c r="BKR43" s="50"/>
      <c r="BKS43" s="50"/>
      <c r="BKT43" s="50"/>
      <c r="BKU43" s="50"/>
      <c r="BKV43" s="50"/>
      <c r="BKW43" s="50"/>
      <c r="BKX43" s="50"/>
      <c r="BKY43" s="50"/>
      <c r="BKZ43" s="50"/>
      <c r="BLA43" s="50"/>
      <c r="BLB43" s="50"/>
      <c r="BLC43" s="50"/>
      <c r="BLD43" s="50"/>
      <c r="BLE43" s="50"/>
      <c r="BLF43" s="50"/>
      <c r="BLG43" s="50"/>
      <c r="BLH43" s="50"/>
      <c r="BLI43" s="50"/>
      <c r="BLJ43" s="50"/>
      <c r="BLK43" s="50"/>
      <c r="BLL43" s="50"/>
      <c r="BLM43" s="50"/>
      <c r="BLN43" s="50"/>
      <c r="BLO43" s="50"/>
      <c r="BLP43" s="50"/>
      <c r="BLQ43" s="50"/>
      <c r="BLR43" s="50"/>
      <c r="BLS43" s="50"/>
      <c r="BLT43" s="50"/>
      <c r="BLU43" s="50"/>
      <c r="BLV43" s="50"/>
      <c r="BLW43" s="50"/>
      <c r="BLX43" s="50"/>
      <c r="BLY43" s="50"/>
      <c r="BLZ43" s="50"/>
      <c r="BMA43" s="50"/>
      <c r="BMB43" s="50"/>
      <c r="BMC43" s="50"/>
      <c r="BMD43" s="50"/>
      <c r="BME43" s="50"/>
      <c r="BMF43" s="50"/>
      <c r="BMG43" s="50"/>
      <c r="BMH43" s="50"/>
      <c r="BMI43" s="50"/>
      <c r="BMJ43" s="50"/>
      <c r="BMK43" s="50"/>
      <c r="BML43" s="50"/>
      <c r="BMM43" s="50"/>
      <c r="BMN43" s="50"/>
      <c r="BMO43" s="50"/>
      <c r="BMP43" s="50"/>
      <c r="BMQ43" s="50"/>
      <c r="BMR43" s="50"/>
      <c r="BMS43" s="50"/>
      <c r="BMT43" s="50"/>
      <c r="BMU43" s="50"/>
      <c r="BMV43" s="50"/>
      <c r="BMW43" s="50"/>
      <c r="BMX43" s="50"/>
      <c r="BMY43" s="50"/>
      <c r="BMZ43" s="50"/>
      <c r="BNA43" s="50"/>
      <c r="BNB43" s="50"/>
      <c r="BNC43" s="50"/>
      <c r="BND43" s="50"/>
      <c r="BNE43" s="50"/>
      <c r="BNF43" s="50"/>
      <c r="BNG43" s="50"/>
      <c r="BNH43" s="50"/>
      <c r="BNI43" s="50"/>
      <c r="BNJ43" s="50"/>
      <c r="BNK43" s="50"/>
      <c r="BNL43" s="50"/>
      <c r="BNM43" s="50"/>
      <c r="BNN43" s="50"/>
      <c r="BNO43" s="50"/>
      <c r="BNP43" s="50"/>
      <c r="BNQ43" s="50"/>
      <c r="BNR43" s="50"/>
      <c r="BNS43" s="50"/>
      <c r="BNT43" s="50"/>
      <c r="BNU43" s="50"/>
      <c r="BNV43" s="50"/>
      <c r="BNW43" s="50"/>
      <c r="BNX43" s="50"/>
      <c r="BNY43" s="50"/>
      <c r="BNZ43" s="50"/>
      <c r="BOA43" s="50"/>
      <c r="BOB43" s="50"/>
      <c r="BOC43" s="50"/>
      <c r="BOD43" s="50"/>
      <c r="BOE43" s="50"/>
      <c r="BOF43" s="50"/>
      <c r="BOG43" s="50"/>
      <c r="BOH43" s="50"/>
      <c r="BOI43" s="50"/>
      <c r="BOJ43" s="50"/>
      <c r="BOK43" s="50"/>
      <c r="BOL43" s="50"/>
      <c r="BOM43" s="50"/>
      <c r="BON43" s="50"/>
      <c r="BOO43" s="50"/>
      <c r="BOP43" s="50"/>
      <c r="BOQ43" s="50"/>
      <c r="BOR43" s="50"/>
      <c r="BOS43" s="50"/>
      <c r="BOT43" s="50"/>
      <c r="BOU43" s="50"/>
      <c r="BOV43" s="50"/>
      <c r="BOW43" s="50"/>
      <c r="BOX43" s="50"/>
      <c r="BOY43" s="50"/>
      <c r="BOZ43" s="50"/>
      <c r="BPA43" s="50"/>
      <c r="BPB43" s="50"/>
      <c r="BPC43" s="50"/>
      <c r="BPD43" s="50"/>
      <c r="BPE43" s="50"/>
      <c r="BPF43" s="50"/>
      <c r="BPG43" s="50"/>
      <c r="BPH43" s="50"/>
      <c r="BPI43" s="50"/>
      <c r="BPJ43" s="50"/>
      <c r="BPK43" s="50"/>
      <c r="BPL43" s="50"/>
      <c r="BPM43" s="50"/>
      <c r="BPN43" s="50"/>
      <c r="BPO43" s="50"/>
      <c r="BPP43" s="50"/>
      <c r="BPQ43" s="50"/>
      <c r="BPR43" s="50"/>
      <c r="BPS43" s="50"/>
      <c r="BPT43" s="50"/>
      <c r="BPU43" s="50"/>
      <c r="BPV43" s="50"/>
      <c r="BPW43" s="50"/>
      <c r="BPX43" s="50"/>
      <c r="BPY43" s="50"/>
      <c r="BPZ43" s="50"/>
      <c r="BQA43" s="50"/>
      <c r="BQB43" s="50"/>
      <c r="BQC43" s="50"/>
      <c r="BQD43" s="50"/>
      <c r="BQE43" s="50"/>
      <c r="BQF43" s="50"/>
      <c r="BQG43" s="50"/>
      <c r="BQH43" s="50"/>
      <c r="BQI43" s="50"/>
      <c r="BQJ43" s="50"/>
      <c r="BQK43" s="50"/>
      <c r="BQL43" s="50"/>
      <c r="BQM43" s="50"/>
      <c r="BQN43" s="50"/>
      <c r="BQO43" s="50"/>
      <c r="BQP43" s="50"/>
      <c r="BQQ43" s="50"/>
      <c r="BQR43" s="50"/>
      <c r="BQS43" s="50"/>
      <c r="BQT43" s="50"/>
      <c r="BQU43" s="50"/>
      <c r="BQV43" s="50"/>
      <c r="BQW43" s="50"/>
      <c r="BQX43" s="50"/>
      <c r="BQY43" s="50"/>
      <c r="BQZ43" s="50"/>
      <c r="BRA43" s="50"/>
      <c r="BRB43" s="50"/>
      <c r="BRC43" s="50"/>
      <c r="BRD43" s="50"/>
      <c r="BRE43" s="50"/>
      <c r="BRF43" s="50"/>
      <c r="BRG43" s="50"/>
      <c r="BRH43" s="50"/>
      <c r="BRI43" s="50"/>
      <c r="BRJ43" s="50"/>
      <c r="BRK43" s="50"/>
      <c r="BRL43" s="50"/>
      <c r="BRM43" s="50"/>
      <c r="BRN43" s="50"/>
      <c r="BRO43" s="50"/>
      <c r="BRP43" s="50"/>
      <c r="BRQ43" s="50"/>
      <c r="BRR43" s="50"/>
      <c r="BRS43" s="50"/>
      <c r="BRT43" s="50"/>
      <c r="BRU43" s="50"/>
      <c r="BRV43" s="50"/>
      <c r="BRW43" s="50"/>
      <c r="BRX43" s="50"/>
      <c r="BRY43" s="50"/>
      <c r="BRZ43" s="50"/>
      <c r="BSA43" s="50"/>
      <c r="BSB43" s="50"/>
      <c r="BSC43" s="50"/>
      <c r="BSD43" s="50"/>
      <c r="BSE43" s="50"/>
      <c r="BSF43" s="50"/>
      <c r="BSG43" s="50"/>
      <c r="BSH43" s="50"/>
      <c r="BSI43" s="50"/>
      <c r="BSJ43" s="50"/>
      <c r="BSK43" s="50"/>
      <c r="BSL43" s="50"/>
      <c r="BSM43" s="50"/>
      <c r="BSN43" s="50"/>
      <c r="BSO43" s="50"/>
      <c r="BSP43" s="50"/>
      <c r="BSQ43" s="50"/>
      <c r="BSR43" s="50"/>
      <c r="BSS43" s="50"/>
      <c r="BST43" s="50"/>
      <c r="BSU43" s="50"/>
      <c r="BSV43" s="50"/>
      <c r="BSW43" s="50"/>
      <c r="BSX43" s="50"/>
      <c r="BSY43" s="50"/>
      <c r="BSZ43" s="50"/>
      <c r="BTA43" s="50"/>
      <c r="BTB43" s="50"/>
      <c r="BTC43" s="50"/>
      <c r="BTD43" s="50"/>
      <c r="BTE43" s="50"/>
      <c r="BTF43" s="50"/>
      <c r="BTG43" s="50"/>
      <c r="BTH43" s="50"/>
      <c r="BTI43" s="50"/>
      <c r="BTJ43" s="50"/>
      <c r="BTK43" s="50"/>
      <c r="BTL43" s="50"/>
      <c r="BTM43" s="50"/>
      <c r="BTN43" s="50"/>
      <c r="BTO43" s="50"/>
      <c r="BTP43" s="50"/>
      <c r="BTQ43" s="50"/>
      <c r="BTR43" s="50"/>
      <c r="BTS43" s="50"/>
      <c r="BTT43" s="50"/>
      <c r="BTU43" s="50"/>
      <c r="BTV43" s="50"/>
      <c r="BTW43" s="50"/>
      <c r="BTX43" s="50"/>
      <c r="BTY43" s="50"/>
      <c r="BTZ43" s="50"/>
      <c r="BUA43" s="50"/>
      <c r="BUB43" s="50"/>
      <c r="BUC43" s="50"/>
      <c r="BUD43" s="50"/>
      <c r="BUE43" s="50"/>
      <c r="BUF43" s="50"/>
      <c r="BUG43" s="50"/>
      <c r="BUH43" s="50"/>
      <c r="BUI43" s="50"/>
      <c r="BUJ43" s="50"/>
      <c r="BUK43" s="50"/>
      <c r="BUL43" s="50"/>
      <c r="BUM43" s="50"/>
      <c r="BUN43" s="50"/>
      <c r="BUO43" s="50"/>
      <c r="BUP43" s="50"/>
      <c r="BUQ43" s="50"/>
      <c r="BUR43" s="50"/>
      <c r="BUS43" s="50"/>
      <c r="BUT43" s="50"/>
      <c r="BUU43" s="50"/>
      <c r="BUV43" s="50"/>
      <c r="BUW43" s="50"/>
      <c r="BUX43" s="50"/>
      <c r="BUY43" s="50"/>
      <c r="BUZ43" s="50"/>
      <c r="BVA43" s="50"/>
      <c r="BVB43" s="50"/>
      <c r="BVC43" s="50"/>
      <c r="BVD43" s="50"/>
      <c r="BVE43" s="50"/>
      <c r="BVF43" s="50"/>
      <c r="BVG43" s="50"/>
      <c r="BVH43" s="50"/>
      <c r="BVI43" s="50"/>
      <c r="BVJ43" s="50"/>
      <c r="BVK43" s="50"/>
      <c r="BVL43" s="50"/>
      <c r="BVM43" s="50"/>
      <c r="BVN43" s="50"/>
      <c r="BVO43" s="50"/>
      <c r="BVP43" s="50"/>
      <c r="BVQ43" s="50"/>
      <c r="BVR43" s="50"/>
      <c r="BVS43" s="50"/>
      <c r="BVT43" s="50"/>
      <c r="BVU43" s="50"/>
      <c r="BVV43" s="50"/>
      <c r="BVW43" s="50"/>
      <c r="BVX43" s="50"/>
      <c r="BVY43" s="50"/>
      <c r="BVZ43" s="50"/>
      <c r="BWA43" s="50"/>
      <c r="BWB43" s="50"/>
      <c r="BWC43" s="50"/>
      <c r="BWD43" s="50"/>
      <c r="BWE43" s="50"/>
      <c r="BWF43" s="50"/>
      <c r="BWG43" s="50"/>
      <c r="BWH43" s="50"/>
      <c r="BWI43" s="50"/>
      <c r="BWJ43" s="50"/>
      <c r="BWK43" s="50"/>
      <c r="BWL43" s="50"/>
      <c r="BWM43" s="50"/>
      <c r="BWN43" s="50"/>
      <c r="BWO43" s="50"/>
      <c r="BWP43" s="50"/>
      <c r="BWQ43" s="50"/>
      <c r="BWR43" s="50"/>
      <c r="BWS43" s="50"/>
      <c r="BWT43" s="50"/>
      <c r="BWU43" s="50"/>
      <c r="BWV43" s="50"/>
      <c r="BWW43" s="50"/>
      <c r="BWX43" s="50"/>
      <c r="BWY43" s="50"/>
      <c r="BWZ43" s="50"/>
      <c r="BXA43" s="50"/>
      <c r="BXB43" s="50"/>
      <c r="BXC43" s="50"/>
      <c r="BXD43" s="50"/>
      <c r="BXE43" s="50"/>
      <c r="BXF43" s="50"/>
      <c r="BXG43" s="50"/>
      <c r="BXH43" s="50"/>
      <c r="BXI43" s="50"/>
      <c r="BXJ43" s="50"/>
      <c r="BXK43" s="50"/>
      <c r="BXL43" s="50"/>
      <c r="BXM43" s="50"/>
      <c r="BXN43" s="50"/>
      <c r="BXO43" s="50"/>
      <c r="BXP43" s="50"/>
      <c r="BXQ43" s="50"/>
      <c r="BXR43" s="50"/>
      <c r="BXS43" s="50"/>
      <c r="BXT43" s="50"/>
      <c r="BXU43" s="50"/>
      <c r="BXV43" s="50"/>
      <c r="BXW43" s="50"/>
      <c r="BXX43" s="50"/>
      <c r="BXY43" s="50"/>
      <c r="BXZ43" s="50"/>
      <c r="BYA43" s="50"/>
      <c r="BYB43" s="50"/>
      <c r="BYC43" s="50"/>
      <c r="BYD43" s="50"/>
      <c r="BYE43" s="50"/>
      <c r="BYF43" s="50"/>
      <c r="BYG43" s="50"/>
      <c r="BYH43" s="50"/>
      <c r="BYI43" s="50"/>
      <c r="BYJ43" s="50"/>
      <c r="BYK43" s="50"/>
      <c r="BYL43" s="50"/>
      <c r="BYM43" s="50"/>
      <c r="BYN43" s="50"/>
      <c r="BYO43" s="50"/>
      <c r="BYP43" s="50"/>
      <c r="BYQ43" s="50"/>
      <c r="BYR43" s="50"/>
      <c r="BYS43" s="50"/>
      <c r="BYT43" s="50"/>
      <c r="BYU43" s="50"/>
      <c r="BYV43" s="50"/>
      <c r="BYW43" s="50"/>
      <c r="BYX43" s="50"/>
      <c r="BYY43" s="50"/>
      <c r="BYZ43" s="50"/>
      <c r="BZA43" s="50"/>
      <c r="BZB43" s="50"/>
      <c r="BZC43" s="50"/>
      <c r="BZD43" s="50"/>
      <c r="BZE43" s="50"/>
      <c r="BZF43" s="50"/>
      <c r="BZG43" s="50"/>
      <c r="BZH43" s="50"/>
      <c r="BZI43" s="50"/>
      <c r="BZJ43" s="50"/>
      <c r="BZK43" s="50"/>
      <c r="BZL43" s="50"/>
      <c r="BZM43" s="50"/>
      <c r="BZN43" s="50"/>
      <c r="BZO43" s="50"/>
      <c r="BZP43" s="50"/>
      <c r="BZQ43" s="50"/>
      <c r="BZR43" s="50"/>
      <c r="BZS43" s="50"/>
      <c r="BZT43" s="50"/>
      <c r="BZU43" s="50"/>
      <c r="BZV43" s="50"/>
      <c r="BZW43" s="50"/>
      <c r="BZX43" s="50"/>
      <c r="BZY43" s="50"/>
      <c r="BZZ43" s="50"/>
      <c r="CAA43" s="50"/>
      <c r="CAB43" s="50"/>
      <c r="CAC43" s="50"/>
      <c r="CAD43" s="50"/>
      <c r="CAE43" s="50"/>
      <c r="CAF43" s="50"/>
      <c r="CAG43" s="50"/>
      <c r="CAH43" s="50"/>
      <c r="CAI43" s="50"/>
      <c r="CAJ43" s="50"/>
      <c r="CAK43" s="50"/>
      <c r="CAL43" s="50"/>
      <c r="CAM43" s="50"/>
      <c r="CAN43" s="50"/>
      <c r="CAO43" s="50"/>
      <c r="CAP43" s="50"/>
      <c r="CAQ43" s="50"/>
      <c r="CAR43" s="50"/>
      <c r="CAS43" s="50"/>
      <c r="CAT43" s="50"/>
      <c r="CAU43" s="50"/>
      <c r="CAV43" s="50"/>
      <c r="CAW43" s="50"/>
      <c r="CAX43" s="50"/>
      <c r="CAY43" s="50"/>
      <c r="CAZ43" s="50"/>
      <c r="CBA43" s="50"/>
      <c r="CBB43" s="50"/>
      <c r="CBC43" s="50"/>
      <c r="CBD43" s="50"/>
      <c r="CBE43" s="50"/>
      <c r="CBF43" s="50"/>
      <c r="CBG43" s="50"/>
      <c r="CBH43" s="50"/>
      <c r="CBI43" s="50"/>
      <c r="CBJ43" s="50"/>
      <c r="CBK43" s="50"/>
      <c r="CBL43" s="50"/>
      <c r="CBM43" s="50"/>
      <c r="CBN43" s="50"/>
      <c r="CBO43" s="50"/>
      <c r="CBP43" s="50"/>
      <c r="CBQ43" s="50"/>
      <c r="CBR43" s="50"/>
      <c r="CBS43" s="50"/>
      <c r="CBT43" s="50"/>
      <c r="CBU43" s="50"/>
      <c r="CBV43" s="50"/>
      <c r="CBW43" s="50"/>
      <c r="CBX43" s="50"/>
      <c r="CBY43" s="50"/>
      <c r="CBZ43" s="50"/>
      <c r="CCA43" s="50"/>
      <c r="CCB43" s="50"/>
      <c r="CCC43" s="50"/>
      <c r="CCD43" s="50"/>
      <c r="CCE43" s="50"/>
      <c r="CCF43" s="50"/>
      <c r="CCG43" s="50"/>
      <c r="CCH43" s="50"/>
      <c r="CCI43" s="50"/>
      <c r="CCJ43" s="50"/>
      <c r="CCK43" s="50"/>
      <c r="CCL43" s="50"/>
      <c r="CCM43" s="50"/>
      <c r="CCN43" s="50"/>
      <c r="CCO43" s="50"/>
      <c r="CCP43" s="50"/>
      <c r="CCQ43" s="50"/>
      <c r="CCR43" s="50"/>
      <c r="CCS43" s="50"/>
      <c r="CCT43" s="50"/>
      <c r="CCU43" s="50"/>
      <c r="CCV43" s="50"/>
      <c r="CCW43" s="50"/>
      <c r="CCX43" s="50"/>
      <c r="CCY43" s="50"/>
      <c r="CCZ43" s="50"/>
      <c r="CDA43" s="50"/>
      <c r="CDB43" s="50"/>
      <c r="CDC43" s="50"/>
      <c r="CDD43" s="50"/>
      <c r="CDE43" s="50"/>
      <c r="CDF43" s="50"/>
      <c r="CDG43" s="50"/>
      <c r="CDH43" s="50"/>
      <c r="CDI43" s="50"/>
      <c r="CDJ43" s="50"/>
      <c r="CDK43" s="50"/>
      <c r="CDL43" s="50"/>
      <c r="CDM43" s="50"/>
      <c r="CDN43" s="50"/>
      <c r="CDO43" s="50"/>
      <c r="CDP43" s="50"/>
      <c r="CDQ43" s="50"/>
      <c r="CDR43" s="50"/>
      <c r="CDS43" s="50"/>
      <c r="CDT43" s="50"/>
      <c r="CDU43" s="50"/>
      <c r="CDV43" s="50"/>
      <c r="CDW43" s="50"/>
      <c r="CDX43" s="50"/>
      <c r="CDY43" s="50"/>
      <c r="CDZ43" s="50"/>
      <c r="CEA43" s="50"/>
      <c r="CEB43" s="50"/>
      <c r="CEC43" s="50"/>
      <c r="CED43" s="50"/>
      <c r="CEE43" s="50"/>
      <c r="CEF43" s="50"/>
      <c r="CEG43" s="50"/>
      <c r="CEH43" s="50"/>
      <c r="CEI43" s="50"/>
      <c r="CEJ43" s="50"/>
      <c r="CEK43" s="50"/>
      <c r="CEL43" s="50"/>
      <c r="CEM43" s="50"/>
      <c r="CEN43" s="50"/>
      <c r="CEO43" s="50"/>
      <c r="CEP43" s="50"/>
      <c r="CEQ43" s="50"/>
      <c r="CER43" s="50"/>
      <c r="CES43" s="50"/>
      <c r="CET43" s="50"/>
      <c r="CEU43" s="50"/>
      <c r="CEV43" s="50"/>
      <c r="CEW43" s="50"/>
      <c r="CEX43" s="50"/>
      <c r="CEY43" s="50"/>
      <c r="CEZ43" s="50"/>
      <c r="CFA43" s="50"/>
      <c r="CFB43" s="50"/>
      <c r="CFC43" s="50"/>
      <c r="CFD43" s="50"/>
      <c r="CFE43" s="50"/>
      <c r="CFF43" s="50"/>
      <c r="CFG43" s="50"/>
      <c r="CFH43" s="50"/>
      <c r="CFI43" s="50"/>
      <c r="CFJ43" s="50"/>
      <c r="CFK43" s="50"/>
      <c r="CFL43" s="50"/>
      <c r="CFM43" s="50"/>
      <c r="CFN43" s="50"/>
      <c r="CFO43" s="50"/>
      <c r="CFP43" s="50"/>
      <c r="CFQ43" s="50"/>
      <c r="CFR43" s="50"/>
      <c r="CFS43" s="50"/>
      <c r="CFT43" s="50"/>
      <c r="CFU43" s="50"/>
      <c r="CFV43" s="50"/>
      <c r="CFW43" s="50"/>
      <c r="CFX43" s="50"/>
      <c r="CFY43" s="50"/>
      <c r="CFZ43" s="50"/>
      <c r="CGA43" s="50"/>
      <c r="CGB43" s="50"/>
      <c r="CGC43" s="50"/>
      <c r="CGD43" s="50"/>
      <c r="CGE43" s="50"/>
      <c r="CGF43" s="50"/>
      <c r="CGG43" s="50"/>
      <c r="CGH43" s="50"/>
      <c r="CGI43" s="50"/>
      <c r="CGJ43" s="50"/>
      <c r="CGK43" s="50"/>
      <c r="CGL43" s="50"/>
      <c r="CGM43" s="50"/>
      <c r="CGN43" s="50"/>
      <c r="CGO43" s="50"/>
      <c r="CGP43" s="50"/>
      <c r="CGQ43" s="50"/>
      <c r="CGR43" s="50"/>
      <c r="CGS43" s="50"/>
      <c r="CGT43" s="50"/>
      <c r="CGU43" s="50"/>
      <c r="CGV43" s="50"/>
      <c r="CGW43" s="50"/>
      <c r="CGX43" s="50"/>
      <c r="CGY43" s="50"/>
      <c r="CGZ43" s="50"/>
      <c r="CHA43" s="50"/>
      <c r="CHB43" s="50"/>
      <c r="CHC43" s="50"/>
      <c r="CHD43" s="50"/>
      <c r="CHE43" s="50"/>
      <c r="CHF43" s="50"/>
      <c r="CHG43" s="50"/>
      <c r="CHH43" s="50"/>
      <c r="CHI43" s="50"/>
      <c r="CHJ43" s="50"/>
      <c r="CHK43" s="50"/>
      <c r="CHL43" s="50"/>
      <c r="CHM43" s="50"/>
      <c r="CHN43" s="50"/>
      <c r="CHO43" s="50"/>
      <c r="CHP43" s="50"/>
      <c r="CHQ43" s="50"/>
      <c r="CHR43" s="50"/>
      <c r="CHS43" s="50"/>
      <c r="CHT43" s="50"/>
      <c r="CHU43" s="50"/>
      <c r="CHV43" s="50"/>
      <c r="CHW43" s="50"/>
      <c r="CHX43" s="50"/>
      <c r="CHY43" s="50"/>
      <c r="CHZ43" s="50"/>
      <c r="CIA43" s="50"/>
      <c r="CIB43" s="50"/>
      <c r="CIC43" s="50"/>
      <c r="CID43" s="50"/>
      <c r="CIE43" s="50"/>
      <c r="CIF43" s="50"/>
      <c r="CIG43" s="50"/>
      <c r="CIH43" s="50"/>
      <c r="CII43" s="50"/>
      <c r="CIJ43" s="50"/>
      <c r="CIK43" s="50"/>
      <c r="CIL43" s="50"/>
      <c r="CIM43" s="50"/>
      <c r="CIN43" s="50"/>
      <c r="CIO43" s="50"/>
      <c r="CIP43" s="50"/>
      <c r="CIQ43" s="50"/>
      <c r="CIR43" s="50"/>
      <c r="CIS43" s="50"/>
      <c r="CIT43" s="50"/>
      <c r="CIU43" s="50"/>
      <c r="CIV43" s="50"/>
      <c r="CIW43" s="50"/>
      <c r="CIX43" s="50"/>
      <c r="CIY43" s="50"/>
      <c r="CIZ43" s="50"/>
      <c r="CJA43" s="50"/>
      <c r="CJB43" s="50"/>
      <c r="CJC43" s="50"/>
      <c r="CJD43" s="50"/>
      <c r="CJE43" s="50"/>
      <c r="CJF43" s="50"/>
      <c r="CJG43" s="50"/>
      <c r="CJH43" s="50"/>
      <c r="CJI43" s="50"/>
      <c r="CJJ43" s="50"/>
      <c r="CJK43" s="50"/>
      <c r="CJL43" s="50"/>
      <c r="CJM43" s="50"/>
      <c r="CJN43" s="50"/>
      <c r="CJO43" s="50"/>
      <c r="CJP43" s="50"/>
      <c r="CJQ43" s="50"/>
      <c r="CJR43" s="50"/>
      <c r="CJS43" s="50"/>
      <c r="CJT43" s="50"/>
      <c r="CJU43" s="50"/>
      <c r="CJV43" s="50"/>
      <c r="CJW43" s="50"/>
      <c r="CJX43" s="50"/>
      <c r="CJY43" s="50"/>
      <c r="CJZ43" s="50"/>
      <c r="CKA43" s="50"/>
      <c r="CKB43" s="50"/>
      <c r="CKC43" s="50"/>
      <c r="CKD43" s="50"/>
      <c r="CKE43" s="50"/>
      <c r="CKF43" s="50"/>
      <c r="CKG43" s="50"/>
      <c r="CKH43" s="50"/>
      <c r="CKI43" s="50"/>
      <c r="CKJ43" s="50"/>
      <c r="CKK43" s="50"/>
      <c r="CKL43" s="50"/>
      <c r="CKM43" s="50"/>
      <c r="CKN43" s="50"/>
      <c r="CKO43" s="50"/>
      <c r="CKP43" s="50"/>
      <c r="CKQ43" s="50"/>
      <c r="CKR43" s="50"/>
      <c r="CKS43" s="50"/>
      <c r="CKT43" s="50"/>
      <c r="CKU43" s="50"/>
      <c r="CKV43" s="50"/>
      <c r="CKW43" s="50"/>
      <c r="CKX43" s="50"/>
      <c r="CKY43" s="50"/>
      <c r="CKZ43" s="50"/>
      <c r="CLA43" s="50"/>
      <c r="CLB43" s="50"/>
      <c r="CLC43" s="50"/>
      <c r="CLD43" s="50"/>
      <c r="CLE43" s="50"/>
      <c r="CLF43" s="50"/>
      <c r="CLG43" s="50"/>
      <c r="CLH43" s="50"/>
      <c r="CLI43" s="50"/>
      <c r="CLJ43" s="50"/>
      <c r="CLK43" s="50"/>
      <c r="CLL43" s="50"/>
      <c r="CLM43" s="50"/>
      <c r="CLN43" s="50"/>
      <c r="CLO43" s="50"/>
      <c r="CLP43" s="50"/>
      <c r="CLQ43" s="50"/>
      <c r="CLR43" s="50"/>
      <c r="CLS43" s="50"/>
      <c r="CLT43" s="50"/>
      <c r="CLU43" s="50"/>
      <c r="CLV43" s="50"/>
      <c r="CLW43" s="50"/>
      <c r="CLX43" s="50"/>
      <c r="CLY43" s="50"/>
      <c r="CLZ43" s="50"/>
      <c r="CMA43" s="50"/>
      <c r="CMB43" s="50"/>
      <c r="CMC43" s="50"/>
      <c r="CMD43" s="50"/>
      <c r="CME43" s="50"/>
      <c r="CMF43" s="50"/>
      <c r="CMG43" s="50"/>
      <c r="CMH43" s="50"/>
      <c r="CMI43" s="50"/>
      <c r="CMJ43" s="50"/>
      <c r="CMK43" s="50"/>
      <c r="CML43" s="50"/>
      <c r="CMM43" s="50"/>
      <c r="CMN43" s="50"/>
      <c r="CMO43" s="50"/>
      <c r="CMP43" s="50"/>
      <c r="CMQ43" s="50"/>
      <c r="CMR43" s="50"/>
      <c r="CMS43" s="50"/>
      <c r="CMT43" s="50"/>
      <c r="CMU43" s="50"/>
      <c r="CMV43" s="50"/>
      <c r="CMW43" s="50"/>
      <c r="CMX43" s="50"/>
      <c r="CMY43" s="50"/>
      <c r="CMZ43" s="50"/>
      <c r="CNA43" s="50"/>
      <c r="CNB43" s="50"/>
      <c r="CNC43" s="50"/>
      <c r="CND43" s="50"/>
      <c r="CNE43" s="50"/>
      <c r="CNF43" s="50"/>
      <c r="CNG43" s="50"/>
      <c r="CNH43" s="50"/>
      <c r="CNI43" s="50"/>
      <c r="CNJ43" s="50"/>
      <c r="CNK43" s="50"/>
      <c r="CNL43" s="50"/>
      <c r="CNM43" s="50"/>
      <c r="CNN43" s="50"/>
      <c r="CNO43" s="50"/>
      <c r="CNP43" s="50"/>
      <c r="CNQ43" s="50"/>
      <c r="CNR43" s="50"/>
      <c r="CNS43" s="50"/>
      <c r="CNT43" s="50"/>
      <c r="CNU43" s="50"/>
      <c r="CNV43" s="50"/>
      <c r="CNW43" s="50"/>
      <c r="CNX43" s="50"/>
      <c r="CNY43" s="50"/>
      <c r="CNZ43" s="50"/>
      <c r="COA43" s="50"/>
      <c r="COB43" s="50"/>
      <c r="COC43" s="50"/>
      <c r="COD43" s="50"/>
      <c r="COE43" s="50"/>
      <c r="COF43" s="50"/>
      <c r="COG43" s="50"/>
      <c r="COH43" s="50"/>
      <c r="COI43" s="50"/>
      <c r="COJ43" s="50"/>
      <c r="COK43" s="50"/>
      <c r="COL43" s="50"/>
      <c r="COM43" s="50"/>
      <c r="CON43" s="50"/>
      <c r="COO43" s="50"/>
      <c r="COP43" s="50"/>
      <c r="COQ43" s="50"/>
      <c r="COR43" s="50"/>
      <c r="COS43" s="50"/>
      <c r="COT43" s="50"/>
      <c r="COU43" s="50"/>
      <c r="COV43" s="50"/>
      <c r="COW43" s="50"/>
      <c r="COX43" s="50"/>
      <c r="COY43" s="50"/>
      <c r="COZ43" s="50"/>
      <c r="CPA43" s="50"/>
      <c r="CPB43" s="50"/>
      <c r="CPC43" s="50"/>
      <c r="CPD43" s="50"/>
      <c r="CPE43" s="50"/>
      <c r="CPF43" s="50"/>
      <c r="CPG43" s="50"/>
      <c r="CPH43" s="50"/>
      <c r="CPI43" s="50"/>
      <c r="CPJ43" s="50"/>
      <c r="CPK43" s="50"/>
      <c r="CPL43" s="50"/>
      <c r="CPM43" s="50"/>
      <c r="CPN43" s="50"/>
      <c r="CPO43" s="50"/>
      <c r="CPP43" s="50"/>
      <c r="CPQ43" s="50"/>
      <c r="CPR43" s="50"/>
      <c r="CPS43" s="50"/>
      <c r="CPT43" s="50"/>
      <c r="CPU43" s="50"/>
      <c r="CPV43" s="50"/>
      <c r="CPW43" s="50"/>
      <c r="CPX43" s="50"/>
      <c r="CPY43" s="50"/>
      <c r="CPZ43" s="50"/>
      <c r="CQA43" s="50"/>
      <c r="CQB43" s="50"/>
      <c r="CQC43" s="50"/>
      <c r="CQD43" s="50"/>
      <c r="CQE43" s="50"/>
      <c r="CQF43" s="50"/>
      <c r="CQG43" s="50"/>
      <c r="CQH43" s="50"/>
      <c r="CQI43" s="50"/>
      <c r="CQJ43" s="50"/>
      <c r="CQK43" s="50"/>
      <c r="CQL43" s="50"/>
      <c r="CQM43" s="50"/>
      <c r="CQN43" s="50"/>
      <c r="CQO43" s="50"/>
      <c r="CQP43" s="50"/>
      <c r="CQQ43" s="50"/>
      <c r="CQR43" s="50"/>
      <c r="CQS43" s="50"/>
      <c r="CQT43" s="50"/>
      <c r="CQU43" s="50"/>
      <c r="CQV43" s="50"/>
      <c r="CQW43" s="50"/>
      <c r="CQX43" s="50"/>
      <c r="CQY43" s="50"/>
      <c r="CQZ43" s="50"/>
      <c r="CRA43" s="50"/>
      <c r="CRB43" s="50"/>
      <c r="CRC43" s="50"/>
      <c r="CRD43" s="50"/>
      <c r="CRE43" s="50"/>
      <c r="CRF43" s="50"/>
      <c r="CRG43" s="50"/>
      <c r="CRH43" s="50"/>
      <c r="CRI43" s="50"/>
      <c r="CRJ43" s="50"/>
      <c r="CRK43" s="50"/>
      <c r="CRL43" s="50"/>
      <c r="CRM43" s="50"/>
      <c r="CRN43" s="50"/>
      <c r="CRO43" s="50"/>
      <c r="CRP43" s="50"/>
      <c r="CRQ43" s="50"/>
      <c r="CRR43" s="50"/>
      <c r="CRS43" s="50"/>
      <c r="CRT43" s="50"/>
      <c r="CRU43" s="50"/>
      <c r="CRV43" s="50"/>
      <c r="CRW43" s="50"/>
      <c r="CRX43" s="50"/>
      <c r="CRY43" s="50"/>
      <c r="CRZ43" s="50"/>
      <c r="CSA43" s="50"/>
      <c r="CSB43" s="50"/>
      <c r="CSC43" s="50"/>
      <c r="CSD43" s="50"/>
      <c r="CSE43" s="50"/>
      <c r="CSF43" s="50"/>
      <c r="CSG43" s="50"/>
      <c r="CSH43" s="50"/>
      <c r="CSI43" s="50"/>
      <c r="CSJ43" s="50"/>
      <c r="CSK43" s="50"/>
      <c r="CSL43" s="50"/>
      <c r="CSM43" s="50"/>
      <c r="CSN43" s="50"/>
      <c r="CSO43" s="50"/>
      <c r="CSP43" s="50"/>
      <c r="CSQ43" s="50"/>
      <c r="CSR43" s="50"/>
      <c r="CSS43" s="50"/>
      <c r="CST43" s="50"/>
      <c r="CSU43" s="50"/>
      <c r="CSV43" s="50"/>
      <c r="CSW43" s="50"/>
      <c r="CSX43" s="50"/>
      <c r="CSY43" s="50"/>
      <c r="CSZ43" s="50"/>
      <c r="CTA43" s="50"/>
      <c r="CTB43" s="50"/>
      <c r="CTC43" s="50"/>
      <c r="CTD43" s="50"/>
      <c r="CTE43" s="50"/>
      <c r="CTF43" s="50"/>
      <c r="CTG43" s="50"/>
      <c r="CTH43" s="50"/>
      <c r="CTI43" s="50"/>
      <c r="CTJ43" s="50"/>
      <c r="CTK43" s="50"/>
      <c r="CTL43" s="50"/>
      <c r="CTM43" s="50"/>
      <c r="CTN43" s="50"/>
      <c r="CTO43" s="50"/>
      <c r="CTP43" s="50"/>
      <c r="CTQ43" s="50"/>
      <c r="CTR43" s="50"/>
      <c r="CTS43" s="50"/>
      <c r="CTT43" s="50"/>
      <c r="CTU43" s="50"/>
      <c r="CTV43" s="50"/>
      <c r="CTW43" s="50"/>
      <c r="CTX43" s="50"/>
      <c r="CTY43" s="50"/>
      <c r="CTZ43" s="50"/>
      <c r="CUA43" s="50"/>
      <c r="CUB43" s="50"/>
      <c r="CUC43" s="50"/>
      <c r="CUD43" s="50"/>
      <c r="CUE43" s="50"/>
      <c r="CUF43" s="50"/>
      <c r="CUG43" s="50"/>
      <c r="CUH43" s="50"/>
      <c r="CUI43" s="50"/>
      <c r="CUJ43" s="50"/>
      <c r="CUK43" s="50"/>
      <c r="CUL43" s="50"/>
      <c r="CUM43" s="50"/>
      <c r="CUN43" s="50"/>
      <c r="CUO43" s="50"/>
      <c r="CUP43" s="50"/>
      <c r="CUQ43" s="50"/>
      <c r="CUR43" s="50"/>
      <c r="CUS43" s="50"/>
      <c r="CUT43" s="50"/>
      <c r="CUU43" s="50"/>
      <c r="CUV43" s="50"/>
      <c r="CUW43" s="50"/>
      <c r="CUX43" s="50"/>
      <c r="CUY43" s="50"/>
      <c r="CUZ43" s="50"/>
      <c r="CVA43" s="50"/>
      <c r="CVB43" s="50"/>
      <c r="CVC43" s="50"/>
      <c r="CVD43" s="50"/>
      <c r="CVE43" s="50"/>
      <c r="CVF43" s="50"/>
      <c r="CVG43" s="50"/>
      <c r="CVH43" s="50"/>
      <c r="CVI43" s="50"/>
      <c r="CVJ43" s="50"/>
      <c r="CVK43" s="50"/>
      <c r="CVL43" s="50"/>
      <c r="CVM43" s="50"/>
      <c r="CVN43" s="50"/>
      <c r="CVO43" s="50"/>
      <c r="CVP43" s="50"/>
      <c r="CVQ43" s="50"/>
      <c r="CVR43" s="50"/>
      <c r="CVS43" s="50"/>
      <c r="CVT43" s="50"/>
      <c r="CVU43" s="50"/>
      <c r="CVV43" s="50"/>
      <c r="CVW43" s="50"/>
      <c r="CVX43" s="50"/>
      <c r="CVY43" s="50"/>
      <c r="CVZ43" s="50"/>
      <c r="CWA43" s="50"/>
      <c r="CWB43" s="50"/>
      <c r="CWC43" s="50"/>
      <c r="CWD43" s="50"/>
      <c r="CWE43" s="50"/>
      <c r="CWF43" s="50"/>
      <c r="CWG43" s="50"/>
      <c r="CWH43" s="50"/>
      <c r="CWI43" s="50"/>
      <c r="CWJ43" s="50"/>
      <c r="CWK43" s="50"/>
      <c r="CWL43" s="50"/>
      <c r="CWM43" s="50"/>
      <c r="CWN43" s="50"/>
      <c r="CWO43" s="50"/>
      <c r="CWP43" s="50"/>
      <c r="CWQ43" s="50"/>
      <c r="CWR43" s="50"/>
      <c r="CWS43" s="50"/>
      <c r="CWT43" s="50"/>
      <c r="CWU43" s="50"/>
      <c r="CWV43" s="50"/>
      <c r="CWW43" s="50"/>
      <c r="CWX43" s="50"/>
      <c r="CWY43" s="50"/>
      <c r="CWZ43" s="50"/>
      <c r="CXA43" s="50"/>
      <c r="CXB43" s="50"/>
      <c r="CXC43" s="50"/>
      <c r="CXD43" s="50"/>
      <c r="CXE43" s="50"/>
      <c r="CXF43" s="50"/>
      <c r="CXG43" s="50"/>
      <c r="CXH43" s="50"/>
      <c r="CXI43" s="50"/>
      <c r="CXJ43" s="50"/>
      <c r="CXK43" s="50"/>
      <c r="CXL43" s="50"/>
      <c r="CXM43" s="50"/>
      <c r="CXN43" s="50"/>
      <c r="CXO43" s="50"/>
      <c r="CXP43" s="50"/>
      <c r="CXQ43" s="50"/>
      <c r="CXR43" s="50"/>
      <c r="CXS43" s="50"/>
      <c r="CXT43" s="50"/>
      <c r="CXU43" s="50"/>
      <c r="CXV43" s="50"/>
      <c r="CXW43" s="50"/>
      <c r="CXX43" s="50"/>
      <c r="CXY43" s="50"/>
      <c r="CXZ43" s="50"/>
      <c r="CYA43" s="50"/>
      <c r="CYB43" s="50"/>
      <c r="CYC43" s="50"/>
      <c r="CYD43" s="50"/>
      <c r="CYE43" s="50"/>
      <c r="CYF43" s="50"/>
      <c r="CYG43" s="50"/>
      <c r="CYH43" s="50"/>
      <c r="CYI43" s="50"/>
      <c r="CYJ43" s="50"/>
      <c r="CYK43" s="50"/>
      <c r="CYL43" s="50"/>
      <c r="CYM43" s="50"/>
      <c r="CYN43" s="50"/>
      <c r="CYO43" s="50"/>
      <c r="CYP43" s="50"/>
      <c r="CYQ43" s="50"/>
      <c r="CYR43" s="50"/>
      <c r="CYS43" s="50"/>
      <c r="CYT43" s="50"/>
      <c r="CYU43" s="50"/>
      <c r="CYV43" s="50"/>
      <c r="CYW43" s="50"/>
      <c r="CYX43" s="50"/>
      <c r="CYY43" s="50"/>
      <c r="CYZ43" s="50"/>
      <c r="CZA43" s="50"/>
      <c r="CZB43" s="50"/>
      <c r="CZC43" s="50"/>
      <c r="CZD43" s="50"/>
      <c r="CZE43" s="50"/>
      <c r="CZF43" s="50"/>
      <c r="CZG43" s="50"/>
      <c r="CZH43" s="50"/>
      <c r="CZI43" s="50"/>
      <c r="CZJ43" s="50"/>
      <c r="CZK43" s="50"/>
      <c r="CZL43" s="50"/>
      <c r="CZM43" s="50"/>
      <c r="CZN43" s="50"/>
      <c r="CZO43" s="50"/>
      <c r="CZP43" s="50"/>
      <c r="CZQ43" s="50"/>
      <c r="CZR43" s="50"/>
      <c r="CZS43" s="50"/>
      <c r="CZT43" s="50"/>
      <c r="CZU43" s="50"/>
      <c r="CZV43" s="50"/>
      <c r="CZW43" s="50"/>
      <c r="CZX43" s="50"/>
      <c r="CZY43" s="50"/>
      <c r="CZZ43" s="50"/>
      <c r="DAA43" s="50"/>
      <c r="DAB43" s="50"/>
      <c r="DAC43" s="50"/>
      <c r="DAD43" s="50"/>
      <c r="DAE43" s="50"/>
      <c r="DAF43" s="50"/>
      <c r="DAG43" s="50"/>
      <c r="DAH43" s="50"/>
      <c r="DAI43" s="50"/>
      <c r="DAJ43" s="50"/>
      <c r="DAK43" s="50"/>
      <c r="DAL43" s="50"/>
      <c r="DAM43" s="50"/>
      <c r="DAN43" s="50"/>
      <c r="DAO43" s="50"/>
      <c r="DAP43" s="50"/>
      <c r="DAQ43" s="50"/>
      <c r="DAR43" s="50"/>
      <c r="DAS43" s="50"/>
      <c r="DAT43" s="50"/>
      <c r="DAU43" s="50"/>
      <c r="DAV43" s="50"/>
      <c r="DAW43" s="50"/>
      <c r="DAX43" s="50"/>
      <c r="DAY43" s="50"/>
      <c r="DAZ43" s="50"/>
      <c r="DBA43" s="50"/>
      <c r="DBB43" s="50"/>
      <c r="DBC43" s="50"/>
      <c r="DBD43" s="50"/>
      <c r="DBE43" s="50"/>
      <c r="DBF43" s="50"/>
      <c r="DBG43" s="50"/>
      <c r="DBH43" s="50"/>
      <c r="DBI43" s="50"/>
      <c r="DBJ43" s="50"/>
      <c r="DBK43" s="50"/>
      <c r="DBL43" s="50"/>
      <c r="DBM43" s="50"/>
      <c r="DBN43" s="50"/>
      <c r="DBO43" s="50"/>
      <c r="DBP43" s="50"/>
      <c r="DBQ43" s="50"/>
      <c r="DBR43" s="50"/>
      <c r="DBS43" s="50"/>
      <c r="DBT43" s="50"/>
      <c r="DBU43" s="50"/>
      <c r="DBV43" s="50"/>
      <c r="DBW43" s="50"/>
      <c r="DBX43" s="50"/>
      <c r="DBY43" s="50"/>
      <c r="DBZ43" s="50"/>
      <c r="DCA43" s="50"/>
      <c r="DCB43" s="50"/>
      <c r="DCC43" s="50"/>
      <c r="DCD43" s="50"/>
      <c r="DCE43" s="50"/>
      <c r="DCF43" s="50"/>
      <c r="DCG43" s="50"/>
      <c r="DCH43" s="50"/>
      <c r="DCI43" s="50"/>
      <c r="DCJ43" s="50"/>
      <c r="DCK43" s="50"/>
      <c r="DCL43" s="50"/>
      <c r="DCM43" s="50"/>
      <c r="DCN43" s="50"/>
      <c r="DCO43" s="50"/>
      <c r="DCP43" s="50"/>
      <c r="DCQ43" s="50"/>
      <c r="DCR43" s="50"/>
      <c r="DCS43" s="50"/>
      <c r="DCT43" s="50"/>
      <c r="DCU43" s="50"/>
      <c r="DCV43" s="50"/>
      <c r="DCW43" s="50"/>
      <c r="DCX43" s="50"/>
      <c r="DCY43" s="50"/>
      <c r="DCZ43" s="50"/>
      <c r="DDA43" s="50"/>
      <c r="DDB43" s="50"/>
      <c r="DDC43" s="50"/>
      <c r="DDD43" s="50"/>
      <c r="DDE43" s="50"/>
      <c r="DDF43" s="50"/>
      <c r="DDG43" s="50"/>
      <c r="DDH43" s="50"/>
      <c r="DDI43" s="50"/>
      <c r="DDJ43" s="50"/>
      <c r="DDK43" s="50"/>
      <c r="DDL43" s="50"/>
      <c r="DDM43" s="50"/>
      <c r="DDN43" s="50"/>
      <c r="DDO43" s="50"/>
      <c r="DDP43" s="50"/>
      <c r="DDQ43" s="50"/>
      <c r="DDR43" s="50"/>
      <c r="DDS43" s="50"/>
      <c r="DDT43" s="50"/>
      <c r="DDU43" s="50"/>
      <c r="DDV43" s="50"/>
      <c r="DDW43" s="50"/>
      <c r="DDX43" s="50"/>
      <c r="DDY43" s="50"/>
      <c r="DDZ43" s="50"/>
      <c r="DEA43" s="50"/>
      <c r="DEB43" s="50"/>
      <c r="DEC43" s="50"/>
      <c r="DED43" s="50"/>
      <c r="DEE43" s="50"/>
      <c r="DEF43" s="50"/>
      <c r="DEG43" s="50"/>
      <c r="DEH43" s="50"/>
      <c r="DEI43" s="50"/>
      <c r="DEJ43" s="50"/>
      <c r="DEK43" s="50"/>
      <c r="DEL43" s="50"/>
      <c r="DEM43" s="50"/>
      <c r="DEN43" s="50"/>
      <c r="DEO43" s="50"/>
      <c r="DEP43" s="50"/>
      <c r="DEQ43" s="50"/>
      <c r="DER43" s="50"/>
      <c r="DES43" s="50"/>
      <c r="DET43" s="50"/>
      <c r="DEU43" s="50"/>
      <c r="DEV43" s="50"/>
      <c r="DEW43" s="50"/>
      <c r="DEX43" s="50"/>
      <c r="DEY43" s="50"/>
      <c r="DEZ43" s="50"/>
      <c r="DFA43" s="50"/>
      <c r="DFB43" s="50"/>
      <c r="DFC43" s="50"/>
      <c r="DFD43" s="50"/>
      <c r="DFE43" s="50"/>
      <c r="DFF43" s="50"/>
      <c r="DFG43" s="50"/>
      <c r="DFH43" s="50"/>
      <c r="DFI43" s="50"/>
      <c r="DFJ43" s="50"/>
      <c r="DFK43" s="50"/>
      <c r="DFL43" s="50"/>
      <c r="DFM43" s="50"/>
      <c r="DFN43" s="50"/>
      <c r="DFO43" s="50"/>
      <c r="DFP43" s="50"/>
      <c r="DFQ43" s="50"/>
      <c r="DFR43" s="50"/>
      <c r="DFS43" s="50"/>
      <c r="DFT43" s="50"/>
      <c r="DFU43" s="50"/>
      <c r="DFV43" s="50"/>
      <c r="DFW43" s="50"/>
      <c r="DFX43" s="50"/>
      <c r="DFY43" s="50"/>
      <c r="DFZ43" s="50"/>
      <c r="DGA43" s="50"/>
      <c r="DGB43" s="50"/>
      <c r="DGC43" s="50"/>
      <c r="DGD43" s="50"/>
      <c r="DGE43" s="50"/>
      <c r="DGF43" s="50"/>
      <c r="DGG43" s="50"/>
      <c r="DGH43" s="50"/>
      <c r="DGI43" s="50"/>
      <c r="DGJ43" s="50"/>
      <c r="DGK43" s="50"/>
      <c r="DGL43" s="50"/>
      <c r="DGM43" s="50"/>
      <c r="DGN43" s="50"/>
      <c r="DGO43" s="50"/>
      <c r="DGP43" s="50"/>
      <c r="DGQ43" s="50"/>
      <c r="DGR43" s="50"/>
      <c r="DGS43" s="50"/>
      <c r="DGT43" s="50"/>
      <c r="DGU43" s="50"/>
      <c r="DGV43" s="50"/>
      <c r="DGW43" s="50"/>
      <c r="DGX43" s="50"/>
      <c r="DGY43" s="50"/>
      <c r="DGZ43" s="50"/>
      <c r="DHA43" s="50"/>
      <c r="DHB43" s="50"/>
      <c r="DHC43" s="50"/>
      <c r="DHD43" s="50"/>
      <c r="DHE43" s="50"/>
      <c r="DHF43" s="50"/>
      <c r="DHG43" s="50"/>
      <c r="DHH43" s="50"/>
      <c r="DHI43" s="50"/>
      <c r="DHJ43" s="50"/>
      <c r="DHK43" s="50"/>
      <c r="DHL43" s="50"/>
      <c r="DHM43" s="50"/>
      <c r="DHN43" s="50"/>
      <c r="DHO43" s="50"/>
      <c r="DHP43" s="50"/>
      <c r="DHQ43" s="50"/>
      <c r="DHR43" s="50"/>
      <c r="DHS43" s="50"/>
      <c r="DHT43" s="50"/>
      <c r="DHU43" s="50"/>
      <c r="DHV43" s="50"/>
      <c r="DHW43" s="50"/>
      <c r="DHX43" s="50"/>
      <c r="DHY43" s="50"/>
      <c r="DHZ43" s="50"/>
      <c r="DIA43" s="50"/>
      <c r="DIB43" s="50"/>
      <c r="DIC43" s="50"/>
      <c r="DID43" s="50"/>
      <c r="DIE43" s="50"/>
      <c r="DIF43" s="50"/>
      <c r="DIG43" s="50"/>
      <c r="DIH43" s="50"/>
      <c r="DII43" s="50"/>
      <c r="DIJ43" s="50"/>
      <c r="DIK43" s="50"/>
      <c r="DIL43" s="50"/>
      <c r="DIM43" s="50"/>
      <c r="DIN43" s="50"/>
      <c r="DIO43" s="50"/>
      <c r="DIP43" s="50"/>
      <c r="DIQ43" s="50"/>
      <c r="DIR43" s="50"/>
      <c r="DIS43" s="50"/>
      <c r="DIT43" s="50"/>
      <c r="DIU43" s="50"/>
      <c r="DIV43" s="50"/>
      <c r="DIW43" s="50"/>
      <c r="DIX43" s="50"/>
      <c r="DIY43" s="50"/>
      <c r="DIZ43" s="50"/>
      <c r="DJA43" s="50"/>
      <c r="DJB43" s="50"/>
      <c r="DJC43" s="50"/>
      <c r="DJD43" s="50"/>
      <c r="DJE43" s="50"/>
      <c r="DJF43" s="50"/>
      <c r="DJG43" s="50"/>
      <c r="DJH43" s="50"/>
      <c r="DJI43" s="50"/>
      <c r="DJJ43" s="50"/>
      <c r="DJK43" s="50"/>
      <c r="DJL43" s="50"/>
      <c r="DJM43" s="50"/>
      <c r="DJN43" s="50"/>
      <c r="DJO43" s="50"/>
      <c r="DJP43" s="50"/>
      <c r="DJQ43" s="50"/>
      <c r="DJR43" s="50"/>
      <c r="DJS43" s="50"/>
      <c r="DJT43" s="50"/>
      <c r="DJU43" s="50"/>
      <c r="DJV43" s="50"/>
      <c r="DJW43" s="50"/>
      <c r="DJX43" s="50"/>
      <c r="DJY43" s="50"/>
      <c r="DJZ43" s="50"/>
      <c r="DKA43" s="50"/>
      <c r="DKB43" s="50"/>
      <c r="DKC43" s="50"/>
      <c r="DKD43" s="50"/>
      <c r="DKE43" s="50"/>
      <c r="DKF43" s="50"/>
      <c r="DKG43" s="50"/>
      <c r="DKH43" s="50"/>
      <c r="DKI43" s="50"/>
      <c r="DKJ43" s="50"/>
      <c r="DKK43" s="50"/>
      <c r="DKL43" s="50"/>
      <c r="DKM43" s="50"/>
      <c r="DKN43" s="50"/>
      <c r="DKO43" s="50"/>
      <c r="DKP43" s="50"/>
      <c r="DKQ43" s="50"/>
      <c r="DKR43" s="50"/>
      <c r="DKS43" s="50"/>
      <c r="DKT43" s="50"/>
      <c r="DKU43" s="50"/>
      <c r="DKV43" s="50"/>
      <c r="DKW43" s="50"/>
      <c r="DKX43" s="50"/>
      <c r="DKY43" s="50"/>
      <c r="DKZ43" s="50"/>
      <c r="DLA43" s="50"/>
      <c r="DLB43" s="50"/>
      <c r="DLC43" s="50"/>
      <c r="DLD43" s="50"/>
      <c r="DLE43" s="50"/>
      <c r="DLF43" s="50"/>
      <c r="DLG43" s="50"/>
      <c r="DLH43" s="50"/>
      <c r="DLI43" s="50"/>
      <c r="DLJ43" s="50"/>
      <c r="DLK43" s="50"/>
      <c r="DLL43" s="50"/>
      <c r="DLM43" s="50"/>
      <c r="DLN43" s="50"/>
      <c r="DLO43" s="50"/>
      <c r="DLP43" s="50"/>
      <c r="DLQ43" s="50"/>
      <c r="DLR43" s="50"/>
      <c r="DLS43" s="50"/>
      <c r="DLT43" s="50"/>
      <c r="DLU43" s="50"/>
      <c r="DLV43" s="50"/>
      <c r="DLW43" s="50"/>
      <c r="DLX43" s="50"/>
      <c r="DLY43" s="50"/>
      <c r="DLZ43" s="50"/>
      <c r="DMA43" s="50"/>
      <c r="DMB43" s="50"/>
      <c r="DMC43" s="50"/>
      <c r="DMD43" s="50"/>
      <c r="DME43" s="50"/>
      <c r="DMF43" s="50"/>
      <c r="DMG43" s="50"/>
      <c r="DMH43" s="50"/>
      <c r="DMI43" s="50"/>
      <c r="DMJ43" s="50"/>
      <c r="DMK43" s="50"/>
      <c r="DML43" s="50"/>
      <c r="DMM43" s="50"/>
      <c r="DMN43" s="50"/>
      <c r="DMO43" s="50"/>
      <c r="DMP43" s="50"/>
      <c r="DMQ43" s="50"/>
      <c r="DMR43" s="50"/>
      <c r="DMS43" s="50"/>
      <c r="DMT43" s="50"/>
      <c r="DMU43" s="50"/>
      <c r="DMV43" s="50"/>
      <c r="DMW43" s="50"/>
      <c r="DMX43" s="50"/>
      <c r="DMY43" s="50"/>
      <c r="DMZ43" s="50"/>
      <c r="DNA43" s="50"/>
      <c r="DNB43" s="50"/>
      <c r="DNC43" s="50"/>
      <c r="DND43" s="50"/>
      <c r="DNE43" s="50"/>
      <c r="DNF43" s="50"/>
      <c r="DNG43" s="50"/>
      <c r="DNH43" s="50"/>
      <c r="DNI43" s="50"/>
      <c r="DNJ43" s="50"/>
      <c r="DNK43" s="50"/>
      <c r="DNL43" s="50"/>
      <c r="DNM43" s="50"/>
      <c r="DNN43" s="50"/>
      <c r="DNO43" s="50"/>
      <c r="DNP43" s="50"/>
      <c r="DNQ43" s="50"/>
      <c r="DNR43" s="50"/>
      <c r="DNS43" s="50"/>
      <c r="DNT43" s="50"/>
      <c r="DNU43" s="50"/>
      <c r="DNV43" s="50"/>
      <c r="DNW43" s="50"/>
      <c r="DNX43" s="50"/>
      <c r="DNY43" s="50"/>
      <c r="DNZ43" s="50"/>
      <c r="DOA43" s="50"/>
      <c r="DOB43" s="50"/>
      <c r="DOC43" s="50"/>
      <c r="DOD43" s="50"/>
      <c r="DOE43" s="50"/>
      <c r="DOF43" s="50"/>
      <c r="DOG43" s="50"/>
      <c r="DOH43" s="50"/>
      <c r="DOI43" s="50"/>
      <c r="DOJ43" s="50"/>
      <c r="DOK43" s="50"/>
      <c r="DOL43" s="50"/>
      <c r="DOM43" s="50"/>
      <c r="DON43" s="50"/>
      <c r="DOO43" s="50"/>
      <c r="DOP43" s="50"/>
      <c r="DOQ43" s="50"/>
      <c r="DOR43" s="50"/>
      <c r="DOS43" s="50"/>
      <c r="DOT43" s="50"/>
      <c r="DOU43" s="50"/>
      <c r="DOV43" s="50"/>
      <c r="DOW43" s="50"/>
      <c r="DOX43" s="50"/>
      <c r="DOY43" s="50"/>
      <c r="DOZ43" s="50"/>
      <c r="DPA43" s="50"/>
      <c r="DPB43" s="50"/>
      <c r="DPC43" s="50"/>
      <c r="DPD43" s="50"/>
      <c r="DPE43" s="50"/>
      <c r="DPF43" s="50"/>
      <c r="DPG43" s="50"/>
      <c r="DPH43" s="50"/>
      <c r="DPI43" s="50"/>
      <c r="DPJ43" s="50"/>
      <c r="DPK43" s="50"/>
      <c r="DPL43" s="50"/>
      <c r="DPM43" s="50"/>
      <c r="DPN43" s="50"/>
      <c r="DPO43" s="50"/>
      <c r="DPP43" s="50"/>
      <c r="DPQ43" s="50"/>
      <c r="DPR43" s="50"/>
      <c r="DPS43" s="50"/>
      <c r="DPT43" s="50"/>
      <c r="DPU43" s="50"/>
      <c r="DPV43" s="50"/>
      <c r="DPW43" s="50"/>
      <c r="DPX43" s="50"/>
      <c r="DPY43" s="50"/>
      <c r="DPZ43" s="50"/>
      <c r="DQA43" s="50"/>
      <c r="DQB43" s="50"/>
      <c r="DQC43" s="50"/>
      <c r="DQD43" s="50"/>
      <c r="DQE43" s="50"/>
      <c r="DQF43" s="50"/>
      <c r="DQG43" s="50"/>
      <c r="DQH43" s="50"/>
      <c r="DQI43" s="50"/>
      <c r="DQJ43" s="50"/>
      <c r="DQK43" s="50"/>
      <c r="DQL43" s="50"/>
      <c r="DQM43" s="50"/>
      <c r="DQN43" s="50"/>
      <c r="DQO43" s="50"/>
      <c r="DQP43" s="50"/>
      <c r="DQQ43" s="50"/>
      <c r="DQR43" s="50"/>
      <c r="DQS43" s="50"/>
      <c r="DQT43" s="50"/>
      <c r="DQU43" s="50"/>
      <c r="DQV43" s="50"/>
      <c r="DQW43" s="50"/>
      <c r="DQX43" s="50"/>
      <c r="DQY43" s="50"/>
      <c r="DQZ43" s="50"/>
      <c r="DRA43" s="50"/>
      <c r="DRB43" s="50"/>
      <c r="DRC43" s="50"/>
      <c r="DRD43" s="50"/>
      <c r="DRE43" s="50"/>
      <c r="DRF43" s="50"/>
      <c r="DRG43" s="50"/>
      <c r="DRH43" s="50"/>
      <c r="DRI43" s="50"/>
      <c r="DRJ43" s="50"/>
      <c r="DRK43" s="50"/>
      <c r="DRL43" s="50"/>
      <c r="DRM43" s="50"/>
      <c r="DRN43" s="50"/>
      <c r="DRO43" s="50"/>
      <c r="DRP43" s="50"/>
      <c r="DRQ43" s="50"/>
      <c r="DRR43" s="50"/>
      <c r="DRS43" s="50"/>
      <c r="DRT43" s="50"/>
      <c r="DRU43" s="50"/>
      <c r="DRV43" s="50"/>
      <c r="DRW43" s="50"/>
      <c r="DRX43" s="50"/>
      <c r="DRY43" s="50"/>
      <c r="DRZ43" s="50"/>
      <c r="DSA43" s="50"/>
      <c r="DSB43" s="50"/>
      <c r="DSC43" s="50"/>
      <c r="DSD43" s="50"/>
      <c r="DSE43" s="50"/>
      <c r="DSF43" s="50"/>
      <c r="DSG43" s="50"/>
      <c r="DSH43" s="50"/>
      <c r="DSI43" s="50"/>
      <c r="DSJ43" s="50"/>
      <c r="DSK43" s="50"/>
      <c r="DSL43" s="50"/>
      <c r="DSM43" s="50"/>
      <c r="DSN43" s="50"/>
      <c r="DSO43" s="50"/>
      <c r="DSP43" s="50"/>
      <c r="DSQ43" s="50"/>
      <c r="DSR43" s="50"/>
      <c r="DSS43" s="50"/>
      <c r="DST43" s="50"/>
      <c r="DSU43" s="50"/>
      <c r="DSV43" s="50"/>
      <c r="DSW43" s="50"/>
      <c r="DSX43" s="50"/>
      <c r="DSY43" s="50"/>
      <c r="DSZ43" s="50"/>
      <c r="DTA43" s="50"/>
      <c r="DTB43" s="50"/>
      <c r="DTC43" s="50"/>
      <c r="DTD43" s="50"/>
      <c r="DTE43" s="50"/>
      <c r="DTF43" s="50"/>
      <c r="DTG43" s="50"/>
      <c r="DTH43" s="50"/>
      <c r="DTI43" s="50"/>
      <c r="DTJ43" s="50"/>
      <c r="DTK43" s="50"/>
      <c r="DTL43" s="50"/>
      <c r="DTM43" s="50"/>
      <c r="DTN43" s="50"/>
      <c r="DTO43" s="50"/>
      <c r="DTP43" s="50"/>
      <c r="DTQ43" s="50"/>
      <c r="DTR43" s="50"/>
      <c r="DTS43" s="50"/>
      <c r="DTT43" s="50"/>
      <c r="DTU43" s="50"/>
      <c r="DTV43" s="50"/>
      <c r="DTW43" s="50"/>
      <c r="DTX43" s="50"/>
      <c r="DTY43" s="50"/>
      <c r="DTZ43" s="50"/>
      <c r="DUA43" s="50"/>
      <c r="DUB43" s="50"/>
      <c r="DUC43" s="50"/>
      <c r="DUD43" s="50"/>
      <c r="DUE43" s="50"/>
      <c r="DUF43" s="50"/>
      <c r="DUG43" s="50"/>
      <c r="DUH43" s="50"/>
      <c r="DUI43" s="50"/>
      <c r="DUJ43" s="50"/>
      <c r="DUK43" s="50"/>
      <c r="DUL43" s="50"/>
      <c r="DUM43" s="50"/>
      <c r="DUN43" s="50"/>
      <c r="DUO43" s="50"/>
      <c r="DUP43" s="50"/>
      <c r="DUQ43" s="50"/>
      <c r="DUR43" s="50"/>
      <c r="DUS43" s="50"/>
      <c r="DUT43" s="50"/>
      <c r="DUU43" s="50"/>
      <c r="DUV43" s="50"/>
      <c r="DUW43" s="50"/>
      <c r="DUX43" s="50"/>
      <c r="DUY43" s="50"/>
      <c r="DUZ43" s="50"/>
      <c r="DVA43" s="50"/>
      <c r="DVB43" s="50"/>
      <c r="DVC43" s="50"/>
      <c r="DVD43" s="50"/>
      <c r="DVE43" s="50"/>
      <c r="DVF43" s="50"/>
      <c r="DVG43" s="50"/>
      <c r="DVH43" s="50"/>
      <c r="DVI43" s="50"/>
      <c r="DVJ43" s="50"/>
      <c r="DVK43" s="50"/>
      <c r="DVL43" s="50"/>
      <c r="DVM43" s="50"/>
      <c r="DVN43" s="50"/>
      <c r="DVO43" s="50"/>
      <c r="DVP43" s="50"/>
      <c r="DVQ43" s="50"/>
      <c r="DVR43" s="50"/>
      <c r="DVS43" s="50"/>
      <c r="DVT43" s="50"/>
      <c r="DVU43" s="50"/>
      <c r="DVV43" s="50"/>
      <c r="DVW43" s="50"/>
      <c r="DVX43" s="50"/>
      <c r="DVY43" s="50"/>
      <c r="DVZ43" s="50"/>
      <c r="DWA43" s="50"/>
      <c r="DWB43" s="50"/>
      <c r="DWC43" s="50"/>
      <c r="DWD43" s="50"/>
      <c r="DWE43" s="50"/>
      <c r="DWF43" s="50"/>
      <c r="DWG43" s="50"/>
      <c r="DWH43" s="50"/>
      <c r="DWI43" s="50"/>
      <c r="DWJ43" s="50"/>
      <c r="DWK43" s="50"/>
      <c r="DWL43" s="50"/>
      <c r="DWM43" s="50"/>
      <c r="DWN43" s="50"/>
      <c r="DWO43" s="50"/>
      <c r="DWP43" s="50"/>
      <c r="DWQ43" s="50"/>
      <c r="DWR43" s="50"/>
      <c r="DWS43" s="50"/>
      <c r="DWT43" s="50"/>
      <c r="DWU43" s="50"/>
      <c r="DWV43" s="50"/>
      <c r="DWW43" s="50"/>
      <c r="DWX43" s="50"/>
      <c r="DWY43" s="50"/>
      <c r="DWZ43" s="50"/>
      <c r="DXA43" s="50"/>
      <c r="DXB43" s="50"/>
      <c r="DXC43" s="50"/>
      <c r="DXD43" s="50"/>
      <c r="DXE43" s="50"/>
      <c r="DXF43" s="50"/>
      <c r="DXG43" s="50"/>
      <c r="DXH43" s="50"/>
      <c r="DXI43" s="50"/>
      <c r="DXJ43" s="50"/>
      <c r="DXK43" s="50"/>
      <c r="DXL43" s="50"/>
      <c r="DXM43" s="50"/>
      <c r="DXN43" s="50"/>
      <c r="DXO43" s="50"/>
      <c r="DXP43" s="50"/>
      <c r="DXQ43" s="50"/>
      <c r="DXR43" s="50"/>
      <c r="DXS43" s="50"/>
      <c r="DXT43" s="50"/>
      <c r="DXU43" s="50"/>
      <c r="DXV43" s="50"/>
      <c r="DXW43" s="50"/>
      <c r="DXX43" s="50"/>
      <c r="DXY43" s="50"/>
      <c r="DXZ43" s="50"/>
      <c r="DYA43" s="50"/>
      <c r="DYB43" s="50"/>
      <c r="DYC43" s="50"/>
      <c r="DYD43" s="50"/>
      <c r="DYE43" s="50"/>
      <c r="DYF43" s="50"/>
      <c r="DYG43" s="50"/>
      <c r="DYH43" s="50"/>
      <c r="DYI43" s="50"/>
      <c r="DYJ43" s="50"/>
      <c r="DYK43" s="50"/>
      <c r="DYL43" s="50"/>
      <c r="DYM43" s="50"/>
      <c r="DYN43" s="50"/>
      <c r="DYO43" s="50"/>
      <c r="DYP43" s="50"/>
      <c r="DYQ43" s="50"/>
      <c r="DYR43" s="50"/>
      <c r="DYS43" s="50"/>
      <c r="DYT43" s="50"/>
      <c r="DYU43" s="50"/>
      <c r="DYV43" s="50"/>
      <c r="DYW43" s="50"/>
      <c r="DYX43" s="50"/>
      <c r="DYY43" s="50"/>
      <c r="DYZ43" s="50"/>
      <c r="DZA43" s="50"/>
      <c r="DZB43" s="50"/>
      <c r="DZC43" s="50"/>
      <c r="DZD43" s="50"/>
      <c r="DZE43" s="50"/>
      <c r="DZF43" s="50"/>
      <c r="DZG43" s="50"/>
      <c r="DZH43" s="50"/>
      <c r="DZI43" s="50"/>
      <c r="DZJ43" s="50"/>
      <c r="DZK43" s="50"/>
      <c r="DZL43" s="50"/>
      <c r="DZM43" s="50"/>
      <c r="DZN43" s="50"/>
      <c r="DZO43" s="50"/>
      <c r="DZP43" s="50"/>
      <c r="DZQ43" s="50"/>
      <c r="DZR43" s="50"/>
      <c r="DZS43" s="50"/>
      <c r="DZT43" s="50"/>
      <c r="DZU43" s="50"/>
      <c r="DZV43" s="50"/>
      <c r="DZW43" s="50"/>
      <c r="DZX43" s="50"/>
      <c r="DZY43" s="50"/>
      <c r="DZZ43" s="50"/>
      <c r="EAA43" s="50"/>
      <c r="EAB43" s="50"/>
      <c r="EAC43" s="50"/>
      <c r="EAD43" s="50"/>
      <c r="EAE43" s="50"/>
      <c r="EAF43" s="50"/>
      <c r="EAG43" s="50"/>
      <c r="EAH43" s="50"/>
      <c r="EAI43" s="50"/>
      <c r="EAJ43" s="50"/>
      <c r="EAK43" s="50"/>
      <c r="EAL43" s="50"/>
      <c r="EAM43" s="50"/>
      <c r="EAN43" s="50"/>
      <c r="EAO43" s="50"/>
      <c r="EAP43" s="50"/>
      <c r="EAQ43" s="50"/>
      <c r="EAR43" s="50"/>
      <c r="EAS43" s="50"/>
      <c r="EAT43" s="50"/>
      <c r="EAU43" s="50"/>
      <c r="EAV43" s="50"/>
      <c r="EAW43" s="50"/>
      <c r="EAX43" s="50"/>
      <c r="EAY43" s="50"/>
      <c r="EAZ43" s="50"/>
      <c r="EBA43" s="50"/>
      <c r="EBB43" s="50"/>
      <c r="EBC43" s="50"/>
      <c r="EBD43" s="50"/>
      <c r="EBE43" s="50"/>
      <c r="EBF43" s="50"/>
      <c r="EBG43" s="50"/>
      <c r="EBH43" s="50"/>
      <c r="EBI43" s="50"/>
      <c r="EBJ43" s="50"/>
      <c r="EBK43" s="50"/>
      <c r="EBL43" s="50"/>
      <c r="EBM43" s="50"/>
      <c r="EBN43" s="50"/>
      <c r="EBO43" s="50"/>
      <c r="EBP43" s="50"/>
      <c r="EBQ43" s="50"/>
      <c r="EBR43" s="50"/>
      <c r="EBS43" s="50"/>
      <c r="EBT43" s="50"/>
      <c r="EBU43" s="50"/>
      <c r="EBV43" s="50"/>
      <c r="EBW43" s="50"/>
      <c r="EBX43" s="50"/>
      <c r="EBY43" s="50"/>
      <c r="EBZ43" s="50"/>
      <c r="ECA43" s="50"/>
      <c r="ECB43" s="50"/>
      <c r="ECC43" s="50"/>
      <c r="ECD43" s="50"/>
      <c r="ECE43" s="50"/>
      <c r="ECF43" s="50"/>
      <c r="ECG43" s="50"/>
      <c r="ECH43" s="50"/>
      <c r="ECI43" s="50"/>
      <c r="ECJ43" s="50"/>
      <c r="ECK43" s="50"/>
      <c r="ECL43" s="50"/>
      <c r="ECM43" s="50"/>
      <c r="ECN43" s="50"/>
      <c r="ECO43" s="50"/>
      <c r="ECP43" s="50"/>
      <c r="ECQ43" s="50"/>
      <c r="ECR43" s="50"/>
      <c r="ECS43" s="50"/>
      <c r="ECT43" s="50"/>
      <c r="ECU43" s="50"/>
      <c r="ECV43" s="50"/>
      <c r="ECW43" s="50"/>
      <c r="ECX43" s="50"/>
      <c r="ECY43" s="50"/>
      <c r="ECZ43" s="50"/>
      <c r="EDA43" s="50"/>
      <c r="EDB43" s="50"/>
      <c r="EDC43" s="50"/>
      <c r="EDD43" s="50"/>
      <c r="EDE43" s="50"/>
      <c r="EDF43" s="50"/>
      <c r="EDG43" s="50"/>
      <c r="EDH43" s="50"/>
      <c r="EDI43" s="50"/>
      <c r="EDJ43" s="50"/>
      <c r="EDK43" s="50"/>
      <c r="EDL43" s="50"/>
      <c r="EDM43" s="50"/>
      <c r="EDN43" s="50"/>
      <c r="EDO43" s="50"/>
      <c r="EDP43" s="50"/>
      <c r="EDQ43" s="50"/>
      <c r="EDR43" s="50"/>
      <c r="EDS43" s="50"/>
      <c r="EDT43" s="50"/>
      <c r="EDU43" s="50"/>
      <c r="EDV43" s="50"/>
      <c r="EDW43" s="50"/>
      <c r="EDX43" s="50"/>
      <c r="EDY43" s="50"/>
      <c r="EDZ43" s="50"/>
      <c r="EEA43" s="50"/>
      <c r="EEB43" s="50"/>
      <c r="EEC43" s="50"/>
      <c r="EED43" s="50"/>
      <c r="EEE43" s="50"/>
      <c r="EEF43" s="50"/>
      <c r="EEG43" s="50"/>
      <c r="EEH43" s="50"/>
      <c r="EEI43" s="50"/>
      <c r="EEJ43" s="50"/>
      <c r="EEK43" s="50"/>
      <c r="EEL43" s="50"/>
      <c r="EEM43" s="50"/>
      <c r="EEN43" s="50"/>
      <c r="EEO43" s="50"/>
      <c r="EEP43" s="50"/>
      <c r="EEQ43" s="50"/>
      <c r="EER43" s="50"/>
      <c r="EES43" s="50"/>
      <c r="EET43" s="50"/>
      <c r="EEU43" s="50"/>
      <c r="EEV43" s="50"/>
      <c r="EEW43" s="50"/>
      <c r="EEX43" s="50"/>
      <c r="EEY43" s="50"/>
      <c r="EEZ43" s="50"/>
      <c r="EFA43" s="50"/>
      <c r="EFB43" s="50"/>
      <c r="EFC43" s="50"/>
      <c r="EFD43" s="50"/>
      <c r="EFE43" s="50"/>
      <c r="EFF43" s="50"/>
      <c r="EFG43" s="50"/>
      <c r="EFH43" s="50"/>
      <c r="EFI43" s="50"/>
      <c r="EFJ43" s="50"/>
      <c r="EFK43" s="50"/>
      <c r="EFL43" s="50"/>
      <c r="EFM43" s="50"/>
      <c r="EFN43" s="50"/>
      <c r="EFO43" s="50"/>
      <c r="EFP43" s="50"/>
      <c r="EFQ43" s="50"/>
      <c r="EFR43" s="50"/>
      <c r="EFS43" s="50"/>
      <c r="EFT43" s="50"/>
      <c r="EFU43" s="50"/>
      <c r="EFV43" s="50"/>
      <c r="EFW43" s="50"/>
      <c r="EFX43" s="50"/>
      <c r="EFY43" s="50"/>
      <c r="EFZ43" s="50"/>
      <c r="EGA43" s="50"/>
      <c r="EGB43" s="50"/>
      <c r="EGC43" s="50"/>
      <c r="EGD43" s="50"/>
      <c r="EGE43" s="50"/>
      <c r="EGF43" s="50"/>
      <c r="EGG43" s="50"/>
      <c r="EGH43" s="50"/>
      <c r="EGI43" s="50"/>
      <c r="EGJ43" s="50"/>
      <c r="EGK43" s="50"/>
      <c r="EGL43" s="50"/>
      <c r="EGM43" s="50"/>
      <c r="EGN43" s="50"/>
      <c r="EGO43" s="50"/>
      <c r="EGP43" s="50"/>
      <c r="EGQ43" s="50"/>
      <c r="EGR43" s="50"/>
      <c r="EGS43" s="50"/>
      <c r="EGT43" s="50"/>
      <c r="EGU43" s="50"/>
      <c r="EGV43" s="50"/>
      <c r="EGW43" s="50"/>
      <c r="EGX43" s="50"/>
      <c r="EGY43" s="50"/>
      <c r="EGZ43" s="50"/>
      <c r="EHA43" s="50"/>
      <c r="EHB43" s="50"/>
      <c r="EHC43" s="50"/>
      <c r="EHD43" s="50"/>
      <c r="EHE43" s="50"/>
      <c r="EHF43" s="50"/>
      <c r="EHG43" s="50"/>
      <c r="EHH43" s="50"/>
      <c r="EHI43" s="50"/>
      <c r="EHJ43" s="50"/>
      <c r="EHK43" s="50"/>
      <c r="EHL43" s="50"/>
      <c r="EHM43" s="50"/>
      <c r="EHN43" s="50"/>
      <c r="EHO43" s="50"/>
      <c r="EHP43" s="50"/>
      <c r="EHQ43" s="50"/>
      <c r="EHR43" s="50"/>
      <c r="EHS43" s="50"/>
      <c r="EHT43" s="50"/>
      <c r="EHU43" s="50"/>
      <c r="EHV43" s="50"/>
      <c r="EHW43" s="50"/>
      <c r="EHX43" s="50"/>
      <c r="EHY43" s="50"/>
      <c r="EHZ43" s="50"/>
      <c r="EIA43" s="50"/>
      <c r="EIB43" s="50"/>
      <c r="EIC43" s="50"/>
      <c r="EID43" s="50"/>
      <c r="EIE43" s="50"/>
      <c r="EIF43" s="50"/>
      <c r="EIG43" s="50"/>
      <c r="EIH43" s="50"/>
      <c r="EII43" s="50"/>
      <c r="EIJ43" s="50"/>
      <c r="EIK43" s="50"/>
      <c r="EIL43" s="50"/>
      <c r="EIM43" s="50"/>
      <c r="EIN43" s="50"/>
      <c r="EIO43" s="50"/>
      <c r="EIP43" s="50"/>
      <c r="EIQ43" s="50"/>
      <c r="EIR43" s="50"/>
      <c r="EIS43" s="50"/>
      <c r="EIT43" s="50"/>
      <c r="EIU43" s="50"/>
      <c r="EIV43" s="50"/>
      <c r="EIW43" s="50"/>
      <c r="EIX43" s="50"/>
      <c r="EIY43" s="50"/>
      <c r="EIZ43" s="50"/>
      <c r="EJA43" s="50"/>
      <c r="EJB43" s="50"/>
      <c r="EJC43" s="50"/>
      <c r="EJD43" s="50"/>
      <c r="EJE43" s="50"/>
      <c r="EJF43" s="50"/>
      <c r="EJG43" s="50"/>
      <c r="EJH43" s="50"/>
      <c r="EJI43" s="50"/>
      <c r="EJJ43" s="50"/>
      <c r="EJK43" s="50"/>
      <c r="EJL43" s="50"/>
      <c r="EJM43" s="50"/>
      <c r="EJN43" s="50"/>
      <c r="EJO43" s="50"/>
      <c r="EJP43" s="50"/>
      <c r="EJQ43" s="50"/>
      <c r="EJR43" s="50"/>
      <c r="EJS43" s="50"/>
      <c r="EJT43" s="50"/>
      <c r="EJU43" s="50"/>
      <c r="EJV43" s="50"/>
      <c r="EJW43" s="50"/>
      <c r="EJX43" s="50"/>
      <c r="EJY43" s="50"/>
      <c r="EJZ43" s="50"/>
      <c r="EKA43" s="50"/>
      <c r="EKB43" s="50"/>
      <c r="EKC43" s="50"/>
      <c r="EKD43" s="50"/>
      <c r="EKE43" s="50"/>
      <c r="EKF43" s="50"/>
      <c r="EKG43" s="50"/>
      <c r="EKH43" s="50"/>
      <c r="EKI43" s="50"/>
      <c r="EKJ43" s="50"/>
      <c r="EKK43" s="50"/>
      <c r="EKL43" s="50"/>
      <c r="EKM43" s="50"/>
      <c r="EKN43" s="50"/>
      <c r="EKO43" s="50"/>
      <c r="EKP43" s="50"/>
      <c r="EKQ43" s="50"/>
      <c r="EKR43" s="50"/>
      <c r="EKS43" s="50"/>
      <c r="EKT43" s="50"/>
      <c r="EKU43" s="50"/>
      <c r="EKV43" s="50"/>
      <c r="EKW43" s="50"/>
      <c r="EKX43" s="50"/>
      <c r="EKY43" s="50"/>
      <c r="EKZ43" s="50"/>
      <c r="ELA43" s="50"/>
      <c r="ELB43" s="50"/>
      <c r="ELC43" s="50"/>
      <c r="ELD43" s="50"/>
      <c r="ELE43" s="50"/>
      <c r="ELF43" s="50"/>
      <c r="ELG43" s="50"/>
      <c r="ELH43" s="50"/>
      <c r="ELI43" s="50"/>
      <c r="ELJ43" s="50"/>
      <c r="ELK43" s="50"/>
      <c r="ELL43" s="50"/>
      <c r="ELM43" s="50"/>
      <c r="ELN43" s="50"/>
      <c r="ELO43" s="50"/>
      <c r="ELP43" s="50"/>
      <c r="ELQ43" s="50"/>
      <c r="ELR43" s="50"/>
      <c r="ELS43" s="50"/>
      <c r="ELT43" s="50"/>
      <c r="ELU43" s="50"/>
      <c r="ELV43" s="50"/>
      <c r="ELW43" s="50"/>
      <c r="ELX43" s="50"/>
      <c r="ELY43" s="50"/>
      <c r="ELZ43" s="50"/>
      <c r="EMA43" s="50"/>
      <c r="EMB43" s="50"/>
      <c r="EMC43" s="50"/>
      <c r="EMD43" s="50"/>
      <c r="EME43" s="50"/>
      <c r="EMF43" s="50"/>
      <c r="EMG43" s="50"/>
      <c r="EMH43" s="50"/>
      <c r="EMI43" s="50"/>
      <c r="EMJ43" s="50"/>
      <c r="EMK43" s="50"/>
      <c r="EML43" s="50"/>
      <c r="EMM43" s="50"/>
      <c r="EMN43" s="50"/>
      <c r="EMO43" s="50"/>
      <c r="EMP43" s="50"/>
      <c r="EMQ43" s="50"/>
      <c r="EMR43" s="50"/>
      <c r="EMS43" s="50"/>
      <c r="EMT43" s="50"/>
      <c r="EMU43" s="50"/>
      <c r="EMV43" s="50"/>
      <c r="EMW43" s="50"/>
      <c r="EMX43" s="50"/>
      <c r="EMY43" s="50"/>
      <c r="EMZ43" s="50"/>
      <c r="ENA43" s="50"/>
      <c r="ENB43" s="50"/>
      <c r="ENC43" s="50"/>
      <c r="END43" s="50"/>
      <c r="ENE43" s="50"/>
      <c r="ENF43" s="50"/>
      <c r="ENG43" s="50"/>
      <c r="ENH43" s="50"/>
      <c r="ENI43" s="50"/>
      <c r="ENJ43" s="50"/>
      <c r="ENK43" s="50"/>
      <c r="ENL43" s="50"/>
      <c r="ENM43" s="50"/>
      <c r="ENN43" s="50"/>
      <c r="ENO43" s="50"/>
      <c r="ENP43" s="50"/>
      <c r="ENQ43" s="50"/>
      <c r="ENR43" s="50"/>
      <c r="ENS43" s="50"/>
      <c r="ENT43" s="50"/>
      <c r="ENU43" s="50"/>
      <c r="ENV43" s="50"/>
      <c r="ENW43" s="50"/>
      <c r="ENX43" s="50"/>
      <c r="ENY43" s="50"/>
      <c r="ENZ43" s="50"/>
      <c r="EOA43" s="50"/>
      <c r="EOB43" s="50"/>
      <c r="EOC43" s="50"/>
      <c r="EOD43" s="50"/>
      <c r="EOE43" s="50"/>
      <c r="EOF43" s="50"/>
      <c r="EOG43" s="50"/>
      <c r="EOH43" s="50"/>
      <c r="EOI43" s="50"/>
      <c r="EOJ43" s="50"/>
      <c r="EOK43" s="50"/>
      <c r="EOL43" s="50"/>
      <c r="EOM43" s="50"/>
      <c r="EON43" s="50"/>
      <c r="EOO43" s="50"/>
      <c r="EOP43" s="50"/>
      <c r="EOQ43" s="50"/>
      <c r="EOR43" s="50"/>
      <c r="EOS43" s="50"/>
      <c r="EOT43" s="50"/>
      <c r="EOU43" s="50"/>
      <c r="EOV43" s="50"/>
      <c r="EOW43" s="50"/>
      <c r="EOX43" s="50"/>
      <c r="EOY43" s="50"/>
      <c r="EOZ43" s="50"/>
      <c r="EPA43" s="50"/>
      <c r="EPB43" s="50"/>
      <c r="EPC43" s="50"/>
      <c r="EPD43" s="50"/>
      <c r="EPE43" s="50"/>
      <c r="EPF43" s="50"/>
      <c r="EPG43" s="50"/>
      <c r="EPH43" s="50"/>
      <c r="EPI43" s="50"/>
      <c r="EPJ43" s="50"/>
      <c r="EPK43" s="50"/>
      <c r="EPL43" s="50"/>
      <c r="EPM43" s="50"/>
      <c r="EPN43" s="50"/>
      <c r="EPO43" s="50"/>
      <c r="EPP43" s="50"/>
      <c r="EPQ43" s="50"/>
      <c r="EPR43" s="50"/>
      <c r="EPS43" s="50"/>
      <c r="EPT43" s="50"/>
      <c r="EPU43" s="50"/>
      <c r="EPV43" s="50"/>
      <c r="EPW43" s="50"/>
      <c r="EPX43" s="50"/>
      <c r="EPY43" s="50"/>
      <c r="EPZ43" s="50"/>
      <c r="EQA43" s="50"/>
      <c r="EQB43" s="50"/>
      <c r="EQC43" s="50"/>
      <c r="EQD43" s="50"/>
      <c r="EQE43" s="50"/>
      <c r="EQF43" s="50"/>
      <c r="EQG43" s="50"/>
      <c r="EQH43" s="50"/>
      <c r="EQI43" s="50"/>
      <c r="EQJ43" s="50"/>
      <c r="EQK43" s="50"/>
      <c r="EQL43" s="50"/>
      <c r="EQM43" s="50"/>
      <c r="EQN43" s="50"/>
      <c r="EQO43" s="50"/>
      <c r="EQP43" s="50"/>
      <c r="EQQ43" s="50"/>
      <c r="EQR43" s="50"/>
      <c r="EQS43" s="50"/>
      <c r="EQT43" s="50"/>
      <c r="EQU43" s="50"/>
      <c r="EQV43" s="50"/>
      <c r="EQW43" s="50"/>
      <c r="EQX43" s="50"/>
      <c r="EQY43" s="50"/>
      <c r="EQZ43" s="50"/>
      <c r="ERA43" s="50"/>
      <c r="ERB43" s="50"/>
      <c r="ERC43" s="50"/>
      <c r="ERD43" s="50"/>
      <c r="ERE43" s="50"/>
      <c r="ERF43" s="50"/>
      <c r="ERG43" s="50"/>
      <c r="ERH43" s="50"/>
      <c r="ERI43" s="50"/>
      <c r="ERJ43" s="50"/>
      <c r="ERK43" s="50"/>
      <c r="ERL43" s="50"/>
      <c r="ERM43" s="50"/>
      <c r="ERN43" s="50"/>
      <c r="ERO43" s="50"/>
      <c r="ERP43" s="50"/>
      <c r="ERQ43" s="50"/>
      <c r="ERR43" s="50"/>
      <c r="ERS43" s="50"/>
      <c r="ERT43" s="50"/>
      <c r="ERU43" s="50"/>
      <c r="ERV43" s="50"/>
      <c r="ERW43" s="50"/>
      <c r="ERX43" s="50"/>
      <c r="ERY43" s="50"/>
      <c r="ERZ43" s="50"/>
      <c r="ESA43" s="50"/>
      <c r="ESB43" s="50"/>
      <c r="ESC43" s="50"/>
      <c r="ESD43" s="50"/>
      <c r="ESE43" s="50"/>
      <c r="ESF43" s="50"/>
      <c r="ESG43" s="50"/>
      <c r="ESH43" s="50"/>
      <c r="ESI43" s="50"/>
      <c r="ESJ43" s="50"/>
      <c r="ESK43" s="50"/>
      <c r="ESL43" s="50"/>
      <c r="ESM43" s="50"/>
      <c r="ESN43" s="50"/>
      <c r="ESO43" s="50"/>
      <c r="ESP43" s="50"/>
      <c r="ESQ43" s="50"/>
      <c r="ESR43" s="50"/>
      <c r="ESS43" s="50"/>
      <c r="EST43" s="50"/>
      <c r="ESU43" s="50"/>
      <c r="ESV43" s="50"/>
      <c r="ESW43" s="50"/>
      <c r="ESX43" s="50"/>
      <c r="ESY43" s="50"/>
      <c r="ESZ43" s="50"/>
      <c r="ETA43" s="50"/>
      <c r="ETB43" s="50"/>
      <c r="ETC43" s="50"/>
      <c r="ETD43" s="50"/>
      <c r="ETE43" s="50"/>
      <c r="ETF43" s="50"/>
      <c r="ETG43" s="50"/>
      <c r="ETH43" s="50"/>
      <c r="ETI43" s="50"/>
      <c r="ETJ43" s="50"/>
      <c r="ETK43" s="50"/>
      <c r="ETL43" s="50"/>
      <c r="ETM43" s="50"/>
      <c r="ETN43" s="50"/>
      <c r="ETO43" s="50"/>
      <c r="ETP43" s="50"/>
      <c r="ETQ43" s="50"/>
      <c r="ETR43" s="50"/>
      <c r="ETS43" s="50"/>
      <c r="ETT43" s="50"/>
      <c r="ETU43" s="50"/>
      <c r="ETV43" s="50"/>
      <c r="ETW43" s="50"/>
      <c r="ETX43" s="50"/>
      <c r="ETY43" s="50"/>
      <c r="ETZ43" s="50"/>
      <c r="EUA43" s="50"/>
      <c r="EUB43" s="50"/>
      <c r="EUC43" s="50"/>
      <c r="EUD43" s="50"/>
      <c r="EUE43" s="50"/>
      <c r="EUF43" s="50"/>
      <c r="EUG43" s="50"/>
      <c r="EUH43" s="50"/>
      <c r="EUI43" s="50"/>
      <c r="EUJ43" s="50"/>
      <c r="EUK43" s="50"/>
      <c r="EUL43" s="50"/>
      <c r="EUM43" s="50"/>
      <c r="EUN43" s="50"/>
      <c r="EUO43" s="50"/>
      <c r="EUP43" s="50"/>
      <c r="EUQ43" s="50"/>
      <c r="EUR43" s="50"/>
      <c r="EUS43" s="50"/>
      <c r="EUT43" s="50"/>
      <c r="EUU43" s="50"/>
      <c r="EUV43" s="50"/>
      <c r="EUW43" s="50"/>
      <c r="EUX43" s="50"/>
      <c r="EUY43" s="50"/>
      <c r="EUZ43" s="50"/>
      <c r="EVA43" s="50"/>
      <c r="EVB43" s="50"/>
      <c r="EVC43" s="50"/>
      <c r="EVD43" s="50"/>
      <c r="EVE43" s="50"/>
      <c r="EVF43" s="50"/>
      <c r="EVG43" s="50"/>
      <c r="EVH43" s="50"/>
      <c r="EVI43" s="50"/>
      <c r="EVJ43" s="50"/>
      <c r="EVK43" s="50"/>
      <c r="EVL43" s="50"/>
      <c r="EVM43" s="50"/>
      <c r="EVN43" s="50"/>
      <c r="EVO43" s="50"/>
      <c r="EVP43" s="50"/>
      <c r="EVQ43" s="50"/>
      <c r="EVR43" s="50"/>
      <c r="EVS43" s="50"/>
      <c r="EVT43" s="50"/>
      <c r="EVU43" s="50"/>
      <c r="EVV43" s="50"/>
      <c r="EVW43" s="50"/>
      <c r="EVX43" s="50"/>
      <c r="EVY43" s="50"/>
      <c r="EVZ43" s="50"/>
      <c r="EWA43" s="50"/>
      <c r="EWB43" s="50"/>
      <c r="EWC43" s="50"/>
      <c r="EWD43" s="50"/>
      <c r="EWE43" s="50"/>
      <c r="EWF43" s="50"/>
      <c r="EWG43" s="50"/>
      <c r="EWH43" s="50"/>
      <c r="EWI43" s="50"/>
      <c r="EWJ43" s="50"/>
      <c r="EWK43" s="50"/>
      <c r="EWL43" s="50"/>
      <c r="EWM43" s="50"/>
      <c r="EWN43" s="50"/>
      <c r="EWO43" s="50"/>
      <c r="EWP43" s="50"/>
      <c r="EWQ43" s="50"/>
      <c r="EWR43" s="50"/>
      <c r="EWS43" s="50"/>
      <c r="EWT43" s="50"/>
      <c r="EWU43" s="50"/>
      <c r="EWV43" s="50"/>
      <c r="EWW43" s="50"/>
      <c r="EWX43" s="50"/>
      <c r="EWY43" s="50"/>
      <c r="EWZ43" s="50"/>
      <c r="EXA43" s="50"/>
      <c r="EXB43" s="50"/>
      <c r="EXC43" s="50"/>
      <c r="EXD43" s="50"/>
      <c r="EXE43" s="50"/>
      <c r="EXF43" s="50"/>
      <c r="EXG43" s="50"/>
      <c r="EXH43" s="50"/>
      <c r="EXI43" s="50"/>
      <c r="EXJ43" s="50"/>
      <c r="EXK43" s="50"/>
      <c r="EXL43" s="50"/>
      <c r="EXM43" s="50"/>
      <c r="EXN43" s="50"/>
      <c r="EXO43" s="50"/>
      <c r="EXP43" s="50"/>
      <c r="EXQ43" s="50"/>
      <c r="EXR43" s="50"/>
      <c r="EXS43" s="50"/>
      <c r="EXT43" s="50"/>
      <c r="EXU43" s="50"/>
      <c r="EXV43" s="50"/>
      <c r="EXW43" s="50"/>
      <c r="EXX43" s="50"/>
      <c r="EXY43" s="50"/>
      <c r="EXZ43" s="50"/>
      <c r="EYA43" s="50"/>
      <c r="EYB43" s="50"/>
      <c r="EYC43" s="50"/>
      <c r="EYD43" s="50"/>
      <c r="EYE43" s="50"/>
      <c r="EYF43" s="50"/>
      <c r="EYG43" s="50"/>
      <c r="EYH43" s="50"/>
      <c r="EYI43" s="50"/>
      <c r="EYJ43" s="50"/>
      <c r="EYK43" s="50"/>
      <c r="EYL43" s="50"/>
      <c r="EYM43" s="50"/>
      <c r="EYN43" s="50"/>
      <c r="EYO43" s="50"/>
      <c r="EYP43" s="50"/>
      <c r="EYQ43" s="50"/>
      <c r="EYR43" s="50"/>
      <c r="EYS43" s="50"/>
      <c r="EYT43" s="50"/>
      <c r="EYU43" s="50"/>
      <c r="EYV43" s="50"/>
      <c r="EYW43" s="50"/>
      <c r="EYX43" s="50"/>
      <c r="EYY43" s="50"/>
      <c r="EYZ43" s="50"/>
      <c r="EZA43" s="50"/>
      <c r="EZB43" s="50"/>
      <c r="EZC43" s="50"/>
      <c r="EZD43" s="50"/>
      <c r="EZE43" s="50"/>
      <c r="EZF43" s="50"/>
      <c r="EZG43" s="50"/>
      <c r="EZH43" s="50"/>
      <c r="EZI43" s="50"/>
      <c r="EZJ43" s="50"/>
      <c r="EZK43" s="50"/>
      <c r="EZL43" s="50"/>
      <c r="EZM43" s="50"/>
      <c r="EZN43" s="50"/>
      <c r="EZO43" s="50"/>
      <c r="EZP43" s="50"/>
      <c r="EZQ43" s="50"/>
      <c r="EZR43" s="50"/>
      <c r="EZS43" s="50"/>
      <c r="EZT43" s="50"/>
      <c r="EZU43" s="50"/>
      <c r="EZV43" s="50"/>
      <c r="EZW43" s="50"/>
      <c r="EZX43" s="50"/>
      <c r="EZY43" s="50"/>
      <c r="EZZ43" s="50"/>
      <c r="FAA43" s="50"/>
      <c r="FAB43" s="50"/>
      <c r="FAC43" s="50"/>
      <c r="FAD43" s="50"/>
      <c r="FAE43" s="50"/>
      <c r="FAF43" s="50"/>
      <c r="FAG43" s="50"/>
      <c r="FAH43" s="50"/>
      <c r="FAI43" s="50"/>
      <c r="FAJ43" s="50"/>
      <c r="FAK43" s="50"/>
      <c r="FAL43" s="50"/>
      <c r="FAM43" s="50"/>
      <c r="FAN43" s="50"/>
      <c r="FAO43" s="50"/>
      <c r="FAP43" s="50"/>
      <c r="FAQ43" s="50"/>
      <c r="FAR43" s="50"/>
      <c r="FAS43" s="50"/>
      <c r="FAT43" s="50"/>
      <c r="FAU43" s="50"/>
      <c r="FAV43" s="50"/>
      <c r="FAW43" s="50"/>
      <c r="FAX43" s="50"/>
      <c r="FAY43" s="50"/>
      <c r="FAZ43" s="50"/>
      <c r="FBA43" s="50"/>
      <c r="FBB43" s="50"/>
      <c r="FBC43" s="50"/>
      <c r="FBD43" s="50"/>
      <c r="FBE43" s="50"/>
      <c r="FBF43" s="50"/>
      <c r="FBG43" s="50"/>
      <c r="FBH43" s="50"/>
      <c r="FBI43" s="50"/>
      <c r="FBJ43" s="50"/>
      <c r="FBK43" s="50"/>
      <c r="FBL43" s="50"/>
      <c r="FBM43" s="50"/>
      <c r="FBN43" s="50"/>
      <c r="FBO43" s="50"/>
      <c r="FBP43" s="50"/>
      <c r="FBQ43" s="50"/>
      <c r="FBR43" s="50"/>
      <c r="FBS43" s="50"/>
      <c r="FBT43" s="50"/>
      <c r="FBU43" s="50"/>
      <c r="FBV43" s="50"/>
      <c r="FBW43" s="50"/>
      <c r="FBX43" s="50"/>
      <c r="FBY43" s="50"/>
      <c r="FBZ43" s="50"/>
      <c r="FCA43" s="50"/>
      <c r="FCB43" s="50"/>
      <c r="FCC43" s="50"/>
      <c r="FCD43" s="50"/>
      <c r="FCE43" s="50"/>
      <c r="FCF43" s="50"/>
      <c r="FCG43" s="50"/>
      <c r="FCH43" s="50"/>
      <c r="FCI43" s="50"/>
      <c r="FCJ43" s="50"/>
      <c r="FCK43" s="50"/>
      <c r="FCL43" s="50"/>
      <c r="FCM43" s="50"/>
      <c r="FCN43" s="50"/>
      <c r="FCO43" s="50"/>
      <c r="FCP43" s="50"/>
      <c r="FCQ43" s="50"/>
      <c r="FCR43" s="50"/>
      <c r="FCS43" s="50"/>
      <c r="FCT43" s="50"/>
      <c r="FCU43" s="50"/>
      <c r="FCV43" s="50"/>
      <c r="FCW43" s="50"/>
      <c r="FCX43" s="50"/>
      <c r="FCY43" s="50"/>
      <c r="FCZ43" s="50"/>
      <c r="FDA43" s="50"/>
      <c r="FDB43" s="50"/>
      <c r="FDC43" s="50"/>
      <c r="FDD43" s="50"/>
      <c r="FDE43" s="50"/>
      <c r="FDF43" s="50"/>
      <c r="FDG43" s="50"/>
      <c r="FDH43" s="50"/>
      <c r="FDI43" s="50"/>
      <c r="FDJ43" s="50"/>
      <c r="FDK43" s="50"/>
      <c r="FDL43" s="50"/>
      <c r="FDM43" s="50"/>
      <c r="FDN43" s="50"/>
      <c r="FDO43" s="50"/>
      <c r="FDP43" s="50"/>
      <c r="FDQ43" s="50"/>
      <c r="FDR43" s="50"/>
      <c r="FDS43" s="50"/>
      <c r="FDT43" s="50"/>
      <c r="FDU43" s="50"/>
      <c r="FDV43" s="50"/>
      <c r="FDW43" s="50"/>
      <c r="FDX43" s="50"/>
      <c r="FDY43" s="50"/>
      <c r="FDZ43" s="50"/>
      <c r="FEA43" s="50"/>
      <c r="FEB43" s="50"/>
      <c r="FEC43" s="50"/>
      <c r="FED43" s="50"/>
      <c r="FEE43" s="50"/>
      <c r="FEF43" s="50"/>
      <c r="FEG43" s="50"/>
      <c r="FEH43" s="50"/>
      <c r="FEI43" s="50"/>
      <c r="FEJ43" s="50"/>
      <c r="FEK43" s="50"/>
      <c r="FEL43" s="50"/>
      <c r="FEM43" s="50"/>
      <c r="FEN43" s="50"/>
      <c r="FEO43" s="50"/>
      <c r="FEP43" s="50"/>
      <c r="FEQ43" s="50"/>
      <c r="FER43" s="50"/>
      <c r="FES43" s="50"/>
      <c r="FET43" s="50"/>
      <c r="FEU43" s="50"/>
      <c r="FEV43" s="50"/>
      <c r="FEW43" s="50"/>
      <c r="FEX43" s="50"/>
      <c r="FEY43" s="50"/>
      <c r="FEZ43" s="50"/>
      <c r="FFA43" s="50"/>
      <c r="FFB43" s="50"/>
      <c r="FFC43" s="50"/>
      <c r="FFD43" s="50"/>
      <c r="FFE43" s="50"/>
      <c r="FFF43" s="50"/>
      <c r="FFG43" s="50"/>
      <c r="FFH43" s="50"/>
      <c r="FFI43" s="50"/>
      <c r="FFJ43" s="50"/>
      <c r="FFK43" s="50"/>
      <c r="FFL43" s="50"/>
      <c r="FFM43" s="50"/>
      <c r="FFN43" s="50"/>
      <c r="FFO43" s="50"/>
      <c r="FFP43" s="50"/>
      <c r="FFQ43" s="50"/>
      <c r="FFR43" s="50"/>
      <c r="FFS43" s="50"/>
      <c r="FFT43" s="50"/>
      <c r="FFU43" s="50"/>
      <c r="FFV43" s="50"/>
      <c r="FFW43" s="50"/>
      <c r="FFX43" s="50"/>
      <c r="FFY43" s="50"/>
      <c r="FFZ43" s="50"/>
      <c r="FGA43" s="50"/>
      <c r="FGB43" s="50"/>
      <c r="FGC43" s="50"/>
      <c r="FGD43" s="50"/>
      <c r="FGE43" s="50"/>
      <c r="FGF43" s="50"/>
      <c r="FGG43" s="50"/>
      <c r="FGH43" s="50"/>
      <c r="FGI43" s="50"/>
      <c r="FGJ43" s="50"/>
      <c r="FGK43" s="50"/>
      <c r="FGL43" s="50"/>
      <c r="FGM43" s="50"/>
      <c r="FGN43" s="50"/>
      <c r="FGO43" s="50"/>
      <c r="FGP43" s="50"/>
      <c r="FGQ43" s="50"/>
      <c r="FGR43" s="50"/>
      <c r="FGS43" s="50"/>
      <c r="FGT43" s="50"/>
      <c r="FGU43" s="50"/>
      <c r="FGV43" s="50"/>
      <c r="FGW43" s="50"/>
      <c r="FGX43" s="50"/>
      <c r="FGY43" s="50"/>
      <c r="FGZ43" s="50"/>
      <c r="FHA43" s="50"/>
      <c r="FHB43" s="50"/>
      <c r="FHC43" s="50"/>
      <c r="FHD43" s="50"/>
      <c r="FHE43" s="50"/>
      <c r="FHF43" s="50"/>
      <c r="FHG43" s="50"/>
      <c r="FHH43" s="50"/>
      <c r="FHI43" s="50"/>
      <c r="FHJ43" s="50"/>
      <c r="FHK43" s="50"/>
      <c r="FHL43" s="50"/>
      <c r="FHM43" s="50"/>
      <c r="FHN43" s="50"/>
      <c r="FHO43" s="50"/>
      <c r="FHP43" s="50"/>
      <c r="FHQ43" s="50"/>
      <c r="FHR43" s="50"/>
      <c r="FHS43" s="50"/>
      <c r="FHT43" s="50"/>
      <c r="FHU43" s="50"/>
      <c r="FHV43" s="50"/>
      <c r="FHW43" s="50"/>
      <c r="FHX43" s="50"/>
      <c r="FHY43" s="50"/>
      <c r="FHZ43" s="50"/>
      <c r="FIA43" s="50"/>
      <c r="FIB43" s="50"/>
      <c r="FIC43" s="50"/>
      <c r="FID43" s="50"/>
      <c r="FIE43" s="50"/>
      <c r="FIF43" s="50"/>
      <c r="FIG43" s="50"/>
      <c r="FIH43" s="50"/>
      <c r="FII43" s="50"/>
      <c r="FIJ43" s="50"/>
      <c r="FIK43" s="50"/>
      <c r="FIL43" s="50"/>
      <c r="FIM43" s="50"/>
      <c r="FIN43" s="50"/>
      <c r="FIO43" s="50"/>
      <c r="FIP43" s="50"/>
      <c r="FIQ43" s="50"/>
      <c r="FIR43" s="50"/>
      <c r="FIS43" s="50"/>
      <c r="FIT43" s="50"/>
      <c r="FIU43" s="50"/>
      <c r="FIV43" s="50"/>
      <c r="FIW43" s="50"/>
      <c r="FIX43" s="50"/>
      <c r="FIY43" s="50"/>
      <c r="FIZ43" s="50"/>
      <c r="FJA43" s="50"/>
      <c r="FJB43" s="50"/>
      <c r="FJC43" s="50"/>
      <c r="FJD43" s="50"/>
      <c r="FJE43" s="50"/>
      <c r="FJF43" s="50"/>
      <c r="FJG43" s="50"/>
      <c r="FJH43" s="50"/>
      <c r="FJI43" s="50"/>
      <c r="FJJ43" s="50"/>
      <c r="FJK43" s="50"/>
      <c r="FJL43" s="50"/>
      <c r="FJM43" s="50"/>
      <c r="FJN43" s="50"/>
      <c r="FJO43" s="50"/>
      <c r="FJP43" s="50"/>
      <c r="FJQ43" s="50"/>
      <c r="FJR43" s="50"/>
      <c r="FJS43" s="50"/>
      <c r="FJT43" s="50"/>
      <c r="FJU43" s="50"/>
      <c r="FJV43" s="50"/>
      <c r="FJW43" s="50"/>
      <c r="FJX43" s="50"/>
      <c r="FJY43" s="50"/>
      <c r="FJZ43" s="50"/>
      <c r="FKA43" s="50"/>
      <c r="FKB43" s="50"/>
      <c r="FKC43" s="50"/>
      <c r="FKD43" s="50"/>
      <c r="FKE43" s="50"/>
      <c r="FKF43" s="50"/>
      <c r="FKG43" s="50"/>
      <c r="FKH43" s="50"/>
      <c r="FKI43" s="50"/>
      <c r="FKJ43" s="50"/>
      <c r="FKK43" s="50"/>
      <c r="FKL43" s="50"/>
      <c r="FKM43" s="50"/>
      <c r="FKN43" s="50"/>
      <c r="FKO43" s="50"/>
      <c r="FKP43" s="50"/>
      <c r="FKQ43" s="50"/>
      <c r="FKR43" s="50"/>
      <c r="FKS43" s="50"/>
      <c r="FKT43" s="50"/>
      <c r="FKU43" s="50"/>
      <c r="FKV43" s="50"/>
      <c r="FKW43" s="50"/>
      <c r="FKX43" s="50"/>
      <c r="FKY43" s="50"/>
      <c r="FKZ43" s="50"/>
      <c r="FLA43" s="50"/>
      <c r="FLB43" s="50"/>
      <c r="FLC43" s="50"/>
      <c r="FLD43" s="50"/>
      <c r="FLE43" s="50"/>
      <c r="FLF43" s="50"/>
      <c r="FLG43" s="50"/>
      <c r="FLH43" s="50"/>
      <c r="FLI43" s="50"/>
      <c r="FLJ43" s="50"/>
      <c r="FLK43" s="50"/>
      <c r="FLL43" s="50"/>
      <c r="FLM43" s="50"/>
      <c r="FLN43" s="50"/>
      <c r="FLO43" s="50"/>
      <c r="FLP43" s="50"/>
      <c r="FLQ43" s="50"/>
      <c r="FLR43" s="50"/>
      <c r="FLS43" s="50"/>
      <c r="FLT43" s="50"/>
      <c r="FLU43" s="50"/>
      <c r="FLV43" s="50"/>
      <c r="FLW43" s="50"/>
      <c r="FLX43" s="50"/>
      <c r="FLY43" s="50"/>
      <c r="FLZ43" s="50"/>
      <c r="FMA43" s="50"/>
      <c r="FMB43" s="50"/>
      <c r="FMC43" s="50"/>
      <c r="FMD43" s="50"/>
      <c r="FME43" s="50"/>
      <c r="FMF43" s="50"/>
      <c r="FMG43" s="50"/>
      <c r="FMH43" s="50"/>
      <c r="FMI43" s="50"/>
      <c r="FMJ43" s="50"/>
      <c r="FMK43" s="50"/>
      <c r="FML43" s="50"/>
      <c r="FMM43" s="50"/>
      <c r="FMN43" s="50"/>
      <c r="FMO43" s="50"/>
      <c r="FMP43" s="50"/>
      <c r="FMQ43" s="50"/>
      <c r="FMR43" s="50"/>
      <c r="FMS43" s="50"/>
      <c r="FMT43" s="50"/>
      <c r="FMU43" s="50"/>
      <c r="FMV43" s="50"/>
      <c r="FMW43" s="50"/>
      <c r="FMX43" s="50"/>
      <c r="FMY43" s="50"/>
      <c r="FMZ43" s="50"/>
      <c r="FNA43" s="50"/>
      <c r="FNB43" s="50"/>
      <c r="FNC43" s="50"/>
      <c r="FND43" s="50"/>
      <c r="FNE43" s="50"/>
      <c r="FNF43" s="50"/>
      <c r="FNG43" s="50"/>
      <c r="FNH43" s="50"/>
      <c r="FNI43" s="50"/>
      <c r="FNJ43" s="50"/>
      <c r="FNK43" s="50"/>
      <c r="FNL43" s="50"/>
      <c r="FNM43" s="50"/>
      <c r="FNN43" s="50"/>
      <c r="FNO43" s="50"/>
      <c r="FNP43" s="50"/>
      <c r="FNQ43" s="50"/>
      <c r="FNR43" s="50"/>
      <c r="FNS43" s="50"/>
      <c r="FNT43" s="50"/>
      <c r="FNU43" s="50"/>
      <c r="FNV43" s="50"/>
      <c r="FNW43" s="50"/>
      <c r="FNX43" s="50"/>
      <c r="FNY43" s="50"/>
      <c r="FNZ43" s="50"/>
      <c r="FOA43" s="50"/>
      <c r="FOB43" s="50"/>
      <c r="FOC43" s="50"/>
      <c r="FOD43" s="50"/>
      <c r="FOE43" s="50"/>
      <c r="FOF43" s="50"/>
      <c r="FOG43" s="50"/>
      <c r="FOH43" s="50"/>
      <c r="FOI43" s="50"/>
      <c r="FOJ43" s="50"/>
      <c r="FOK43" s="50"/>
      <c r="FOL43" s="50"/>
      <c r="FOM43" s="50"/>
      <c r="FON43" s="50"/>
      <c r="FOO43" s="50"/>
      <c r="FOP43" s="50"/>
      <c r="FOQ43" s="50"/>
      <c r="FOR43" s="50"/>
      <c r="FOS43" s="50"/>
      <c r="FOT43" s="50"/>
      <c r="FOU43" s="50"/>
      <c r="FOV43" s="50"/>
      <c r="FOW43" s="50"/>
      <c r="FOX43" s="50"/>
      <c r="FOY43" s="50"/>
      <c r="FOZ43" s="50"/>
      <c r="FPA43" s="50"/>
      <c r="FPB43" s="50"/>
      <c r="FPC43" s="50"/>
      <c r="FPD43" s="50"/>
      <c r="FPE43" s="50"/>
      <c r="FPF43" s="50"/>
      <c r="FPG43" s="50"/>
      <c r="FPH43" s="50"/>
      <c r="FPI43" s="50"/>
      <c r="FPJ43" s="50"/>
      <c r="FPK43" s="50"/>
      <c r="FPL43" s="50"/>
      <c r="FPM43" s="50"/>
      <c r="FPN43" s="50"/>
      <c r="FPO43" s="50"/>
      <c r="FPP43" s="50"/>
      <c r="FPQ43" s="50"/>
      <c r="FPR43" s="50"/>
      <c r="FPS43" s="50"/>
      <c r="FPT43" s="50"/>
      <c r="FPU43" s="50"/>
      <c r="FPV43" s="50"/>
      <c r="FPW43" s="50"/>
      <c r="FPX43" s="50"/>
      <c r="FPY43" s="50"/>
      <c r="FPZ43" s="50"/>
      <c r="FQA43" s="50"/>
      <c r="FQB43" s="50"/>
      <c r="FQC43" s="50"/>
      <c r="FQD43" s="50"/>
      <c r="FQE43" s="50"/>
      <c r="FQF43" s="50"/>
      <c r="FQG43" s="50"/>
      <c r="FQH43" s="50"/>
      <c r="FQI43" s="50"/>
      <c r="FQJ43" s="50"/>
      <c r="FQK43" s="50"/>
      <c r="FQL43" s="50"/>
      <c r="FQM43" s="50"/>
      <c r="FQN43" s="50"/>
      <c r="FQO43" s="50"/>
      <c r="FQP43" s="50"/>
      <c r="FQQ43" s="50"/>
      <c r="FQR43" s="50"/>
      <c r="FQS43" s="50"/>
      <c r="FQT43" s="50"/>
      <c r="FQU43" s="50"/>
      <c r="FQV43" s="50"/>
      <c r="FQW43" s="50"/>
      <c r="FQX43" s="50"/>
      <c r="FQY43" s="50"/>
      <c r="FQZ43" s="50"/>
      <c r="FRA43" s="50"/>
      <c r="FRB43" s="50"/>
      <c r="FRC43" s="50"/>
      <c r="FRD43" s="50"/>
      <c r="FRE43" s="50"/>
      <c r="FRF43" s="50"/>
      <c r="FRG43" s="50"/>
      <c r="FRH43" s="50"/>
      <c r="FRI43" s="50"/>
      <c r="FRJ43" s="50"/>
      <c r="FRK43" s="50"/>
      <c r="FRL43" s="50"/>
      <c r="FRM43" s="50"/>
      <c r="FRN43" s="50"/>
      <c r="FRO43" s="50"/>
      <c r="FRP43" s="50"/>
      <c r="FRQ43" s="50"/>
      <c r="FRR43" s="50"/>
      <c r="FRS43" s="50"/>
      <c r="FRT43" s="50"/>
      <c r="FRU43" s="50"/>
      <c r="FRV43" s="50"/>
      <c r="FRW43" s="50"/>
      <c r="FRX43" s="50"/>
      <c r="FRY43" s="50"/>
      <c r="FRZ43" s="50"/>
      <c r="FSA43" s="50"/>
      <c r="FSB43" s="50"/>
      <c r="FSC43" s="50"/>
      <c r="FSD43" s="50"/>
      <c r="FSE43" s="50"/>
      <c r="FSF43" s="50"/>
      <c r="FSG43" s="50"/>
      <c r="FSH43" s="50"/>
      <c r="FSI43" s="50"/>
      <c r="FSJ43" s="50"/>
      <c r="FSK43" s="50"/>
      <c r="FSL43" s="50"/>
      <c r="FSM43" s="50"/>
      <c r="FSN43" s="50"/>
      <c r="FSO43" s="50"/>
      <c r="FSP43" s="50"/>
      <c r="FSQ43" s="50"/>
      <c r="FSR43" s="50"/>
      <c r="FSS43" s="50"/>
      <c r="FST43" s="50"/>
      <c r="FSU43" s="50"/>
      <c r="FSV43" s="50"/>
      <c r="FSW43" s="50"/>
      <c r="FSX43" s="50"/>
      <c r="FSY43" s="50"/>
      <c r="FSZ43" s="50"/>
      <c r="FTA43" s="50"/>
      <c r="FTB43" s="50"/>
      <c r="FTC43" s="50"/>
      <c r="FTD43" s="50"/>
      <c r="FTE43" s="50"/>
      <c r="FTF43" s="50"/>
      <c r="FTG43" s="50"/>
      <c r="FTH43" s="50"/>
      <c r="FTI43" s="50"/>
      <c r="FTJ43" s="50"/>
      <c r="FTK43" s="50"/>
      <c r="FTL43" s="50"/>
      <c r="FTM43" s="50"/>
      <c r="FTN43" s="50"/>
      <c r="FTO43" s="50"/>
      <c r="FTP43" s="50"/>
      <c r="FTQ43" s="50"/>
      <c r="FTR43" s="50"/>
      <c r="FTS43" s="50"/>
      <c r="FTT43" s="50"/>
      <c r="FTU43" s="50"/>
      <c r="FTV43" s="50"/>
      <c r="FTW43" s="50"/>
      <c r="FTX43" s="50"/>
      <c r="FTY43" s="50"/>
      <c r="FTZ43" s="50"/>
      <c r="FUA43" s="50"/>
      <c r="FUB43" s="50"/>
      <c r="FUC43" s="50"/>
      <c r="FUD43" s="50"/>
      <c r="FUE43" s="50"/>
      <c r="FUF43" s="50"/>
      <c r="FUG43" s="50"/>
      <c r="FUH43" s="50"/>
      <c r="FUI43" s="50"/>
      <c r="FUJ43" s="50"/>
      <c r="FUK43" s="50"/>
      <c r="FUL43" s="50"/>
      <c r="FUM43" s="50"/>
      <c r="FUN43" s="50"/>
      <c r="FUO43" s="50"/>
      <c r="FUP43" s="50"/>
      <c r="FUQ43" s="50"/>
      <c r="FUR43" s="50"/>
      <c r="FUS43" s="50"/>
      <c r="FUT43" s="50"/>
      <c r="FUU43" s="50"/>
      <c r="FUV43" s="50"/>
      <c r="FUW43" s="50"/>
      <c r="FUX43" s="50"/>
      <c r="FUY43" s="50"/>
      <c r="FUZ43" s="50"/>
      <c r="FVA43" s="50"/>
      <c r="FVB43" s="50"/>
      <c r="FVC43" s="50"/>
      <c r="FVD43" s="50"/>
      <c r="FVE43" s="50"/>
      <c r="FVF43" s="50"/>
      <c r="FVG43" s="50"/>
      <c r="FVH43" s="50"/>
      <c r="FVI43" s="50"/>
      <c r="FVJ43" s="50"/>
      <c r="FVK43" s="50"/>
      <c r="FVL43" s="50"/>
      <c r="FVM43" s="50"/>
      <c r="FVN43" s="50"/>
      <c r="FVO43" s="50"/>
      <c r="FVP43" s="50"/>
      <c r="FVQ43" s="50"/>
      <c r="FVR43" s="50"/>
      <c r="FVS43" s="50"/>
      <c r="FVT43" s="50"/>
      <c r="FVU43" s="50"/>
      <c r="FVV43" s="50"/>
      <c r="FVW43" s="50"/>
      <c r="FVX43" s="50"/>
      <c r="FVY43" s="50"/>
      <c r="FVZ43" s="50"/>
      <c r="FWA43" s="50"/>
      <c r="FWB43" s="50"/>
      <c r="FWC43" s="50"/>
      <c r="FWD43" s="50"/>
      <c r="FWE43" s="50"/>
      <c r="FWF43" s="50"/>
      <c r="FWG43" s="50"/>
      <c r="FWH43" s="50"/>
      <c r="FWI43" s="50"/>
      <c r="FWJ43" s="50"/>
      <c r="FWK43" s="50"/>
      <c r="FWL43" s="50"/>
      <c r="FWM43" s="50"/>
      <c r="FWN43" s="50"/>
      <c r="FWO43" s="50"/>
      <c r="FWP43" s="50"/>
      <c r="FWQ43" s="50"/>
      <c r="FWR43" s="50"/>
      <c r="FWS43" s="50"/>
      <c r="FWT43" s="50"/>
      <c r="FWU43" s="50"/>
      <c r="FWV43" s="50"/>
      <c r="FWW43" s="50"/>
      <c r="FWX43" s="50"/>
      <c r="FWY43" s="50"/>
      <c r="FWZ43" s="50"/>
      <c r="FXA43" s="50"/>
      <c r="FXB43" s="50"/>
      <c r="FXC43" s="50"/>
      <c r="FXD43" s="50"/>
      <c r="FXE43" s="50"/>
      <c r="FXF43" s="50"/>
      <c r="FXG43" s="50"/>
      <c r="FXH43" s="50"/>
      <c r="FXI43" s="50"/>
      <c r="FXJ43" s="50"/>
      <c r="FXK43" s="50"/>
      <c r="FXL43" s="50"/>
      <c r="FXM43" s="50"/>
      <c r="FXN43" s="50"/>
      <c r="FXO43" s="50"/>
      <c r="FXP43" s="50"/>
      <c r="FXQ43" s="50"/>
      <c r="FXR43" s="50"/>
      <c r="FXS43" s="50"/>
      <c r="FXT43" s="50"/>
      <c r="FXU43" s="50"/>
      <c r="FXV43" s="50"/>
      <c r="FXW43" s="50"/>
      <c r="FXX43" s="50"/>
      <c r="FXY43" s="50"/>
      <c r="FXZ43" s="50"/>
      <c r="FYA43" s="50"/>
      <c r="FYB43" s="50"/>
      <c r="FYC43" s="50"/>
      <c r="FYD43" s="50"/>
      <c r="FYE43" s="50"/>
      <c r="FYF43" s="50"/>
      <c r="FYG43" s="50"/>
      <c r="FYH43" s="50"/>
      <c r="FYI43" s="50"/>
      <c r="FYJ43" s="50"/>
      <c r="FYK43" s="50"/>
      <c r="FYL43" s="50"/>
      <c r="FYM43" s="50"/>
      <c r="FYN43" s="50"/>
      <c r="FYO43" s="50"/>
      <c r="FYP43" s="50"/>
      <c r="FYQ43" s="50"/>
      <c r="FYR43" s="50"/>
      <c r="FYS43" s="50"/>
      <c r="FYT43" s="50"/>
      <c r="FYU43" s="50"/>
      <c r="FYV43" s="50"/>
      <c r="FYW43" s="50"/>
      <c r="FYX43" s="50"/>
      <c r="FYY43" s="50"/>
      <c r="FYZ43" s="50"/>
      <c r="FZA43" s="50"/>
      <c r="FZB43" s="50"/>
      <c r="FZC43" s="50"/>
      <c r="FZD43" s="50"/>
      <c r="FZE43" s="50"/>
      <c r="FZF43" s="50"/>
      <c r="FZG43" s="50"/>
      <c r="FZH43" s="50"/>
      <c r="FZI43" s="50"/>
      <c r="FZJ43" s="50"/>
      <c r="FZK43" s="50"/>
      <c r="FZL43" s="50"/>
      <c r="FZM43" s="50"/>
      <c r="FZN43" s="50"/>
      <c r="FZO43" s="50"/>
      <c r="FZP43" s="50"/>
      <c r="FZQ43" s="50"/>
      <c r="FZR43" s="50"/>
      <c r="FZS43" s="50"/>
      <c r="FZT43" s="50"/>
      <c r="FZU43" s="50"/>
      <c r="FZV43" s="50"/>
      <c r="FZW43" s="50"/>
      <c r="FZX43" s="50"/>
      <c r="FZY43" s="50"/>
      <c r="FZZ43" s="50"/>
      <c r="GAA43" s="50"/>
      <c r="GAB43" s="50"/>
      <c r="GAC43" s="50"/>
      <c r="GAD43" s="50"/>
      <c r="GAE43" s="50"/>
      <c r="GAF43" s="50"/>
      <c r="GAG43" s="50"/>
      <c r="GAH43" s="50"/>
      <c r="GAI43" s="50"/>
      <c r="GAJ43" s="50"/>
      <c r="GAK43" s="50"/>
      <c r="GAL43" s="50"/>
      <c r="GAM43" s="50"/>
      <c r="GAN43" s="50"/>
      <c r="GAO43" s="50"/>
      <c r="GAP43" s="50"/>
      <c r="GAQ43" s="50"/>
      <c r="GAR43" s="50"/>
      <c r="GAS43" s="50"/>
      <c r="GAT43" s="50"/>
      <c r="GAU43" s="50"/>
      <c r="GAV43" s="50"/>
      <c r="GAW43" s="50"/>
      <c r="GAX43" s="50"/>
      <c r="GAY43" s="50"/>
      <c r="GAZ43" s="50"/>
      <c r="GBA43" s="50"/>
      <c r="GBB43" s="50"/>
      <c r="GBC43" s="50"/>
      <c r="GBD43" s="50"/>
      <c r="GBE43" s="50"/>
      <c r="GBF43" s="50"/>
      <c r="GBG43" s="50"/>
      <c r="GBH43" s="50"/>
      <c r="GBI43" s="50"/>
      <c r="GBJ43" s="50"/>
      <c r="GBK43" s="50"/>
      <c r="GBL43" s="50"/>
      <c r="GBM43" s="50"/>
      <c r="GBN43" s="50"/>
      <c r="GBO43" s="50"/>
      <c r="GBP43" s="50"/>
      <c r="GBQ43" s="50"/>
      <c r="GBR43" s="50"/>
      <c r="GBS43" s="50"/>
      <c r="GBT43" s="50"/>
      <c r="GBU43" s="50"/>
      <c r="GBV43" s="50"/>
      <c r="GBW43" s="50"/>
      <c r="GBX43" s="50"/>
      <c r="GBY43" s="50"/>
      <c r="GBZ43" s="50"/>
      <c r="GCA43" s="50"/>
      <c r="GCB43" s="50"/>
      <c r="GCC43" s="50"/>
      <c r="GCD43" s="50"/>
      <c r="GCE43" s="50"/>
      <c r="GCF43" s="50"/>
      <c r="GCG43" s="50"/>
      <c r="GCH43" s="50"/>
      <c r="GCI43" s="50"/>
      <c r="GCJ43" s="50"/>
      <c r="GCK43" s="50"/>
      <c r="GCL43" s="50"/>
      <c r="GCM43" s="50"/>
      <c r="GCN43" s="50"/>
      <c r="GCO43" s="50"/>
      <c r="GCP43" s="50"/>
      <c r="GCQ43" s="50"/>
      <c r="GCR43" s="50"/>
      <c r="GCS43" s="50"/>
      <c r="GCT43" s="50"/>
      <c r="GCU43" s="50"/>
      <c r="GCV43" s="50"/>
      <c r="GCW43" s="50"/>
      <c r="GCX43" s="50"/>
      <c r="GCY43" s="50"/>
      <c r="GCZ43" s="50"/>
      <c r="GDA43" s="50"/>
      <c r="GDB43" s="50"/>
      <c r="GDC43" s="50"/>
      <c r="GDD43" s="50"/>
      <c r="GDE43" s="50"/>
      <c r="GDF43" s="50"/>
      <c r="GDG43" s="50"/>
      <c r="GDH43" s="50"/>
      <c r="GDI43" s="50"/>
      <c r="GDJ43" s="50"/>
      <c r="GDK43" s="50"/>
      <c r="GDL43" s="50"/>
      <c r="GDM43" s="50"/>
      <c r="GDN43" s="50"/>
      <c r="GDO43" s="50"/>
      <c r="GDP43" s="50"/>
      <c r="GDQ43" s="50"/>
      <c r="GDR43" s="50"/>
      <c r="GDS43" s="50"/>
      <c r="GDT43" s="50"/>
      <c r="GDU43" s="50"/>
      <c r="GDV43" s="50"/>
      <c r="GDW43" s="50"/>
      <c r="GDX43" s="50"/>
      <c r="GDY43" s="50"/>
      <c r="GDZ43" s="50"/>
      <c r="GEA43" s="50"/>
      <c r="GEB43" s="50"/>
      <c r="GEC43" s="50"/>
      <c r="GED43" s="50"/>
      <c r="GEE43" s="50"/>
      <c r="GEF43" s="50"/>
      <c r="GEG43" s="50"/>
      <c r="GEH43" s="50"/>
      <c r="GEI43" s="50"/>
      <c r="GEJ43" s="50"/>
      <c r="GEK43" s="50"/>
      <c r="GEL43" s="50"/>
      <c r="GEM43" s="50"/>
      <c r="GEN43" s="50"/>
      <c r="GEO43" s="50"/>
      <c r="GEP43" s="50"/>
      <c r="GEQ43" s="50"/>
      <c r="GER43" s="50"/>
      <c r="GES43" s="50"/>
      <c r="GET43" s="50"/>
      <c r="GEU43" s="50"/>
      <c r="GEV43" s="50"/>
      <c r="GEW43" s="50"/>
      <c r="GEX43" s="50"/>
      <c r="GEY43" s="50"/>
      <c r="GEZ43" s="50"/>
      <c r="GFA43" s="50"/>
      <c r="GFB43" s="50"/>
      <c r="GFC43" s="50"/>
      <c r="GFD43" s="50"/>
      <c r="GFE43" s="50"/>
      <c r="GFF43" s="50"/>
      <c r="GFG43" s="50"/>
      <c r="GFH43" s="50"/>
      <c r="GFI43" s="50"/>
      <c r="GFJ43" s="50"/>
      <c r="GFK43" s="50"/>
      <c r="GFL43" s="50"/>
      <c r="GFM43" s="50"/>
      <c r="GFN43" s="50"/>
      <c r="GFO43" s="50"/>
      <c r="GFP43" s="50"/>
      <c r="GFQ43" s="50"/>
      <c r="GFR43" s="50"/>
      <c r="GFS43" s="50"/>
      <c r="GFT43" s="50"/>
      <c r="GFU43" s="50"/>
      <c r="GFV43" s="50"/>
      <c r="GFW43" s="50"/>
      <c r="GFX43" s="50"/>
      <c r="GFY43" s="50"/>
      <c r="GFZ43" s="50"/>
      <c r="GGA43" s="50"/>
      <c r="GGB43" s="50"/>
      <c r="GGC43" s="50"/>
      <c r="GGD43" s="50"/>
      <c r="GGE43" s="50"/>
      <c r="GGF43" s="50"/>
      <c r="GGG43" s="50"/>
      <c r="GGH43" s="50"/>
      <c r="GGI43" s="50"/>
      <c r="GGJ43" s="50"/>
      <c r="GGK43" s="50"/>
      <c r="GGL43" s="50"/>
      <c r="GGM43" s="50"/>
      <c r="GGN43" s="50"/>
      <c r="GGO43" s="50"/>
      <c r="GGP43" s="50"/>
      <c r="GGQ43" s="50"/>
      <c r="GGR43" s="50"/>
      <c r="GGS43" s="50"/>
      <c r="GGT43" s="50"/>
      <c r="GGU43" s="50"/>
      <c r="GGV43" s="50"/>
      <c r="GGW43" s="50"/>
      <c r="GGX43" s="50"/>
      <c r="GGY43" s="50"/>
      <c r="GGZ43" s="50"/>
      <c r="GHA43" s="50"/>
      <c r="GHB43" s="50"/>
      <c r="GHC43" s="50"/>
      <c r="GHD43" s="50"/>
      <c r="GHE43" s="50"/>
      <c r="GHF43" s="50"/>
      <c r="GHG43" s="50"/>
      <c r="GHH43" s="50"/>
      <c r="GHI43" s="50"/>
      <c r="GHJ43" s="50"/>
      <c r="GHK43" s="50"/>
      <c r="GHL43" s="50"/>
      <c r="GHM43" s="50"/>
      <c r="GHN43" s="50"/>
      <c r="GHO43" s="50"/>
      <c r="GHP43" s="50"/>
      <c r="GHQ43" s="50"/>
      <c r="GHR43" s="50"/>
      <c r="GHS43" s="50"/>
      <c r="GHT43" s="50"/>
      <c r="GHU43" s="50"/>
      <c r="GHV43" s="50"/>
      <c r="GHW43" s="50"/>
      <c r="GHX43" s="50"/>
      <c r="GHY43" s="50"/>
      <c r="GHZ43" s="50"/>
      <c r="GIA43" s="50"/>
      <c r="GIB43" s="50"/>
      <c r="GIC43" s="50"/>
      <c r="GID43" s="50"/>
      <c r="GIE43" s="50"/>
      <c r="GIF43" s="50"/>
      <c r="GIG43" s="50"/>
      <c r="GIH43" s="50"/>
      <c r="GII43" s="50"/>
      <c r="GIJ43" s="50"/>
      <c r="GIK43" s="50"/>
      <c r="GIL43" s="50"/>
      <c r="GIM43" s="50"/>
      <c r="GIN43" s="50"/>
      <c r="GIO43" s="50"/>
      <c r="GIP43" s="50"/>
      <c r="GIQ43" s="50"/>
      <c r="GIR43" s="50"/>
      <c r="GIS43" s="50"/>
      <c r="GIT43" s="50"/>
      <c r="GIU43" s="50"/>
      <c r="GIV43" s="50"/>
      <c r="GIW43" s="50"/>
      <c r="GIX43" s="50"/>
      <c r="GIY43" s="50"/>
      <c r="GIZ43" s="50"/>
      <c r="GJA43" s="50"/>
      <c r="GJB43" s="50"/>
      <c r="GJC43" s="50"/>
      <c r="GJD43" s="50"/>
      <c r="GJE43" s="50"/>
      <c r="GJF43" s="50"/>
      <c r="GJG43" s="50"/>
      <c r="GJH43" s="50"/>
      <c r="GJI43" s="50"/>
      <c r="GJJ43" s="50"/>
      <c r="GJK43" s="50"/>
      <c r="GJL43" s="50"/>
      <c r="GJM43" s="50"/>
      <c r="GJN43" s="50"/>
      <c r="GJO43" s="50"/>
      <c r="GJP43" s="50"/>
      <c r="GJQ43" s="50"/>
      <c r="GJR43" s="50"/>
      <c r="GJS43" s="50"/>
      <c r="GJT43" s="50"/>
      <c r="GJU43" s="50"/>
      <c r="GJV43" s="50"/>
      <c r="GJW43" s="50"/>
      <c r="GJX43" s="50"/>
      <c r="GJY43" s="50"/>
      <c r="GJZ43" s="50"/>
      <c r="GKA43" s="50"/>
      <c r="GKB43" s="50"/>
      <c r="GKC43" s="50"/>
      <c r="GKD43" s="50"/>
      <c r="GKE43" s="50"/>
      <c r="GKF43" s="50"/>
      <c r="GKG43" s="50"/>
      <c r="GKH43" s="50"/>
      <c r="GKI43" s="50"/>
      <c r="GKJ43" s="50"/>
      <c r="GKK43" s="50"/>
      <c r="GKL43" s="50"/>
      <c r="GKM43" s="50"/>
      <c r="GKN43" s="50"/>
      <c r="GKO43" s="50"/>
      <c r="GKP43" s="50"/>
      <c r="GKQ43" s="50"/>
      <c r="GKR43" s="50"/>
      <c r="GKS43" s="50"/>
      <c r="GKT43" s="50"/>
      <c r="GKU43" s="50"/>
      <c r="GKV43" s="50"/>
      <c r="GKW43" s="50"/>
      <c r="GKX43" s="50"/>
      <c r="GKY43" s="50"/>
      <c r="GKZ43" s="50"/>
      <c r="GLA43" s="50"/>
      <c r="GLB43" s="50"/>
      <c r="GLC43" s="50"/>
      <c r="GLD43" s="50"/>
      <c r="GLE43" s="50"/>
      <c r="GLF43" s="50"/>
      <c r="GLG43" s="50"/>
      <c r="GLH43" s="50"/>
      <c r="GLI43" s="50"/>
      <c r="GLJ43" s="50"/>
      <c r="GLK43" s="50"/>
      <c r="GLL43" s="50"/>
      <c r="GLM43" s="50"/>
      <c r="GLN43" s="50"/>
      <c r="GLO43" s="50"/>
      <c r="GLP43" s="50"/>
      <c r="GLQ43" s="50"/>
      <c r="GLR43" s="50"/>
      <c r="GLS43" s="50"/>
      <c r="GLT43" s="50"/>
      <c r="GLU43" s="50"/>
      <c r="GLV43" s="50"/>
      <c r="GLW43" s="50"/>
      <c r="GLX43" s="50"/>
      <c r="GLY43" s="50"/>
      <c r="GLZ43" s="50"/>
      <c r="GMA43" s="50"/>
      <c r="GMB43" s="50"/>
      <c r="GMC43" s="50"/>
      <c r="GMD43" s="50"/>
      <c r="GME43" s="50"/>
      <c r="GMF43" s="50"/>
      <c r="GMG43" s="50"/>
      <c r="GMH43" s="50"/>
      <c r="GMI43" s="50"/>
      <c r="GMJ43" s="50"/>
      <c r="GMK43" s="50"/>
      <c r="GML43" s="50"/>
      <c r="GMM43" s="50"/>
      <c r="GMN43" s="50"/>
      <c r="GMO43" s="50"/>
      <c r="GMP43" s="50"/>
      <c r="GMQ43" s="50"/>
      <c r="GMR43" s="50"/>
      <c r="GMS43" s="50"/>
      <c r="GMT43" s="50"/>
      <c r="GMU43" s="50"/>
      <c r="GMV43" s="50"/>
      <c r="GMW43" s="50"/>
      <c r="GMX43" s="50"/>
      <c r="GMY43" s="50"/>
      <c r="GMZ43" s="50"/>
      <c r="GNA43" s="50"/>
      <c r="GNB43" s="50"/>
      <c r="GNC43" s="50"/>
      <c r="GND43" s="50"/>
      <c r="GNE43" s="50"/>
      <c r="GNF43" s="50"/>
      <c r="GNG43" s="50"/>
      <c r="GNH43" s="50"/>
      <c r="GNI43" s="50"/>
      <c r="GNJ43" s="50"/>
      <c r="GNK43" s="50"/>
      <c r="GNL43" s="50"/>
      <c r="GNM43" s="50"/>
      <c r="GNN43" s="50"/>
      <c r="GNO43" s="50"/>
      <c r="GNP43" s="50"/>
      <c r="GNQ43" s="50"/>
      <c r="GNR43" s="50"/>
      <c r="GNS43" s="50"/>
      <c r="GNT43" s="50"/>
      <c r="GNU43" s="50"/>
      <c r="GNV43" s="50"/>
      <c r="GNW43" s="50"/>
      <c r="GNX43" s="50"/>
      <c r="GNY43" s="50"/>
      <c r="GNZ43" s="50"/>
      <c r="GOA43" s="50"/>
      <c r="GOB43" s="50"/>
      <c r="GOC43" s="50"/>
      <c r="GOD43" s="50"/>
      <c r="GOE43" s="50"/>
      <c r="GOF43" s="50"/>
      <c r="GOG43" s="50"/>
      <c r="GOH43" s="50"/>
      <c r="GOI43" s="50"/>
      <c r="GOJ43" s="50"/>
      <c r="GOK43" s="50"/>
      <c r="GOL43" s="50"/>
      <c r="GOM43" s="50"/>
      <c r="GON43" s="50"/>
      <c r="GOO43" s="50"/>
      <c r="GOP43" s="50"/>
      <c r="GOQ43" s="50"/>
      <c r="GOR43" s="50"/>
      <c r="GOS43" s="50"/>
      <c r="GOT43" s="50"/>
      <c r="GOU43" s="50"/>
      <c r="GOV43" s="50"/>
      <c r="GOW43" s="50"/>
      <c r="GOX43" s="50"/>
      <c r="GOY43" s="50"/>
      <c r="GOZ43" s="50"/>
      <c r="GPA43" s="50"/>
      <c r="GPB43" s="50"/>
      <c r="GPC43" s="50"/>
      <c r="GPD43" s="50"/>
      <c r="GPE43" s="50"/>
      <c r="GPF43" s="50"/>
      <c r="GPG43" s="50"/>
      <c r="GPH43" s="50"/>
      <c r="GPI43" s="50"/>
      <c r="GPJ43" s="50"/>
      <c r="GPK43" s="50"/>
      <c r="GPL43" s="50"/>
      <c r="GPM43" s="50"/>
      <c r="GPN43" s="50"/>
      <c r="GPO43" s="50"/>
      <c r="GPP43" s="50"/>
      <c r="GPQ43" s="50"/>
      <c r="GPR43" s="50"/>
      <c r="GPS43" s="50"/>
      <c r="GPT43" s="50"/>
      <c r="GPU43" s="50"/>
      <c r="GPV43" s="50"/>
      <c r="GPW43" s="50"/>
      <c r="GPX43" s="50"/>
      <c r="GPY43" s="50"/>
      <c r="GPZ43" s="50"/>
      <c r="GQA43" s="50"/>
      <c r="GQB43" s="50"/>
      <c r="GQC43" s="50"/>
      <c r="GQD43" s="50"/>
      <c r="GQE43" s="50"/>
      <c r="GQF43" s="50"/>
      <c r="GQG43" s="50"/>
      <c r="GQH43" s="50"/>
      <c r="GQI43" s="50"/>
      <c r="GQJ43" s="50"/>
      <c r="GQK43" s="50"/>
      <c r="GQL43" s="50"/>
      <c r="GQM43" s="50"/>
      <c r="GQN43" s="50"/>
      <c r="GQO43" s="50"/>
      <c r="GQP43" s="50"/>
      <c r="GQQ43" s="50"/>
      <c r="GQR43" s="50"/>
      <c r="GQS43" s="50"/>
      <c r="GQT43" s="50"/>
      <c r="GQU43" s="50"/>
      <c r="GQV43" s="50"/>
      <c r="GQW43" s="50"/>
      <c r="GQX43" s="50"/>
      <c r="GQY43" s="50"/>
      <c r="GQZ43" s="50"/>
      <c r="GRA43" s="50"/>
      <c r="GRB43" s="50"/>
      <c r="GRC43" s="50"/>
      <c r="GRD43" s="50"/>
      <c r="GRE43" s="50"/>
      <c r="GRF43" s="50"/>
      <c r="GRG43" s="50"/>
      <c r="GRH43" s="50"/>
      <c r="GRI43" s="50"/>
      <c r="GRJ43" s="50"/>
      <c r="GRK43" s="50"/>
      <c r="GRL43" s="50"/>
      <c r="GRM43" s="50"/>
      <c r="GRN43" s="50"/>
      <c r="GRO43" s="50"/>
      <c r="GRP43" s="50"/>
      <c r="GRQ43" s="50"/>
      <c r="GRR43" s="50"/>
      <c r="GRS43" s="50"/>
      <c r="GRT43" s="50"/>
      <c r="GRU43" s="50"/>
      <c r="GRV43" s="50"/>
      <c r="GRW43" s="50"/>
      <c r="GRX43" s="50"/>
      <c r="GRY43" s="50"/>
      <c r="GRZ43" s="50"/>
      <c r="GSA43" s="50"/>
      <c r="GSB43" s="50"/>
      <c r="GSC43" s="50"/>
      <c r="GSD43" s="50"/>
      <c r="GSE43" s="50"/>
      <c r="GSF43" s="50"/>
      <c r="GSG43" s="50"/>
      <c r="GSH43" s="50"/>
      <c r="GSI43" s="50"/>
      <c r="GSJ43" s="50"/>
      <c r="GSK43" s="50"/>
      <c r="GSL43" s="50"/>
      <c r="GSM43" s="50"/>
      <c r="GSN43" s="50"/>
      <c r="GSO43" s="50"/>
      <c r="GSP43" s="50"/>
      <c r="GSQ43" s="50"/>
      <c r="GSR43" s="50"/>
      <c r="GSS43" s="50"/>
      <c r="GST43" s="50"/>
      <c r="GSU43" s="50"/>
      <c r="GSV43" s="50"/>
      <c r="GSW43" s="50"/>
      <c r="GSX43" s="50"/>
      <c r="GSY43" s="50"/>
      <c r="GSZ43" s="50"/>
      <c r="GTA43" s="50"/>
      <c r="GTB43" s="50"/>
      <c r="GTC43" s="50"/>
      <c r="GTD43" s="50"/>
      <c r="GTE43" s="50"/>
      <c r="GTF43" s="50"/>
      <c r="GTG43" s="50"/>
      <c r="GTH43" s="50"/>
      <c r="GTI43" s="50"/>
      <c r="GTJ43" s="50"/>
      <c r="GTK43" s="50"/>
      <c r="GTL43" s="50"/>
      <c r="GTM43" s="50"/>
      <c r="GTN43" s="50"/>
      <c r="GTO43" s="50"/>
      <c r="GTP43" s="50"/>
      <c r="GTQ43" s="50"/>
      <c r="GTR43" s="50"/>
      <c r="GTS43" s="50"/>
      <c r="GTT43" s="50"/>
      <c r="GTU43" s="50"/>
      <c r="GTV43" s="50"/>
      <c r="GTW43" s="50"/>
      <c r="GTX43" s="50"/>
      <c r="GTY43" s="50"/>
      <c r="GTZ43" s="50"/>
      <c r="GUA43" s="50"/>
      <c r="GUB43" s="50"/>
      <c r="GUC43" s="50"/>
      <c r="GUD43" s="50"/>
      <c r="GUE43" s="50"/>
      <c r="GUF43" s="50"/>
      <c r="GUG43" s="50"/>
      <c r="GUH43" s="50"/>
      <c r="GUI43" s="50"/>
      <c r="GUJ43" s="50"/>
      <c r="GUK43" s="50"/>
      <c r="GUL43" s="50"/>
      <c r="GUM43" s="50"/>
      <c r="GUN43" s="50"/>
      <c r="GUO43" s="50"/>
      <c r="GUP43" s="50"/>
      <c r="GUQ43" s="50"/>
      <c r="GUR43" s="50"/>
      <c r="GUS43" s="50"/>
      <c r="GUT43" s="50"/>
      <c r="GUU43" s="50"/>
      <c r="GUV43" s="50"/>
      <c r="GUW43" s="50"/>
      <c r="GUX43" s="50"/>
      <c r="GUY43" s="50"/>
      <c r="GUZ43" s="50"/>
      <c r="GVA43" s="50"/>
      <c r="GVB43" s="50"/>
      <c r="GVC43" s="50"/>
      <c r="GVD43" s="50"/>
      <c r="GVE43" s="50"/>
      <c r="GVF43" s="50"/>
      <c r="GVG43" s="50"/>
      <c r="GVH43" s="50"/>
      <c r="GVI43" s="50"/>
      <c r="GVJ43" s="50"/>
      <c r="GVK43" s="50"/>
      <c r="GVL43" s="50"/>
      <c r="GVM43" s="50"/>
      <c r="GVN43" s="50"/>
      <c r="GVO43" s="50"/>
      <c r="GVP43" s="50"/>
      <c r="GVQ43" s="50"/>
      <c r="GVR43" s="50"/>
      <c r="GVS43" s="50"/>
      <c r="GVT43" s="50"/>
      <c r="GVU43" s="50"/>
      <c r="GVV43" s="50"/>
      <c r="GVW43" s="50"/>
      <c r="GVX43" s="50"/>
      <c r="GVY43" s="50"/>
      <c r="GVZ43" s="50"/>
      <c r="GWA43" s="50"/>
      <c r="GWB43" s="50"/>
      <c r="GWC43" s="50"/>
      <c r="GWD43" s="50"/>
      <c r="GWE43" s="50"/>
      <c r="GWF43" s="50"/>
      <c r="GWG43" s="50"/>
      <c r="GWH43" s="50"/>
      <c r="GWI43" s="50"/>
      <c r="GWJ43" s="50"/>
      <c r="GWK43" s="50"/>
      <c r="GWL43" s="50"/>
      <c r="GWM43" s="50"/>
      <c r="GWN43" s="50"/>
      <c r="GWO43" s="50"/>
      <c r="GWP43" s="50"/>
      <c r="GWQ43" s="50"/>
      <c r="GWR43" s="50"/>
      <c r="GWS43" s="50"/>
      <c r="GWT43" s="50"/>
      <c r="GWU43" s="50"/>
      <c r="GWV43" s="50"/>
      <c r="GWW43" s="50"/>
      <c r="GWX43" s="50"/>
      <c r="GWY43" s="50"/>
      <c r="GWZ43" s="50"/>
      <c r="GXA43" s="50"/>
      <c r="GXB43" s="50"/>
      <c r="GXC43" s="50"/>
      <c r="GXD43" s="50"/>
      <c r="GXE43" s="50"/>
      <c r="GXF43" s="50"/>
      <c r="GXG43" s="50"/>
      <c r="GXH43" s="50"/>
      <c r="GXI43" s="50"/>
      <c r="GXJ43" s="50"/>
      <c r="GXK43" s="50"/>
      <c r="GXL43" s="50"/>
      <c r="GXM43" s="50"/>
      <c r="GXN43" s="50"/>
      <c r="GXO43" s="50"/>
      <c r="GXP43" s="50"/>
      <c r="GXQ43" s="50"/>
      <c r="GXR43" s="50"/>
      <c r="GXS43" s="50"/>
      <c r="GXT43" s="50"/>
      <c r="GXU43" s="50"/>
      <c r="GXV43" s="50"/>
      <c r="GXW43" s="50"/>
      <c r="GXX43" s="50"/>
      <c r="GXY43" s="50"/>
      <c r="GXZ43" s="50"/>
      <c r="GYA43" s="50"/>
      <c r="GYB43" s="50"/>
      <c r="GYC43" s="50"/>
      <c r="GYD43" s="50"/>
      <c r="GYE43" s="50"/>
      <c r="GYF43" s="50"/>
      <c r="GYG43" s="50"/>
      <c r="GYH43" s="50"/>
      <c r="GYI43" s="50"/>
      <c r="GYJ43" s="50"/>
      <c r="GYK43" s="50"/>
      <c r="GYL43" s="50"/>
      <c r="GYM43" s="50"/>
      <c r="GYN43" s="50"/>
      <c r="GYO43" s="50"/>
      <c r="GYP43" s="50"/>
      <c r="GYQ43" s="50"/>
      <c r="GYR43" s="50"/>
      <c r="GYS43" s="50"/>
      <c r="GYT43" s="50"/>
      <c r="GYU43" s="50"/>
      <c r="GYV43" s="50"/>
      <c r="GYW43" s="50"/>
      <c r="GYX43" s="50"/>
      <c r="GYY43" s="50"/>
      <c r="GYZ43" s="50"/>
      <c r="GZA43" s="50"/>
      <c r="GZB43" s="50"/>
      <c r="GZC43" s="50"/>
      <c r="GZD43" s="50"/>
      <c r="GZE43" s="50"/>
      <c r="GZF43" s="50"/>
      <c r="GZG43" s="50"/>
      <c r="GZH43" s="50"/>
      <c r="GZI43" s="50"/>
      <c r="GZJ43" s="50"/>
      <c r="GZK43" s="50"/>
      <c r="GZL43" s="50"/>
      <c r="GZM43" s="50"/>
      <c r="GZN43" s="50"/>
      <c r="GZO43" s="50"/>
      <c r="GZP43" s="50"/>
      <c r="GZQ43" s="50"/>
      <c r="GZR43" s="50"/>
      <c r="GZS43" s="50"/>
      <c r="GZT43" s="50"/>
      <c r="GZU43" s="50"/>
      <c r="GZV43" s="50"/>
      <c r="GZW43" s="50"/>
      <c r="GZX43" s="50"/>
      <c r="GZY43" s="50"/>
      <c r="GZZ43" s="50"/>
      <c r="HAA43" s="50"/>
      <c r="HAB43" s="50"/>
      <c r="HAC43" s="50"/>
      <c r="HAD43" s="50"/>
      <c r="HAE43" s="50"/>
      <c r="HAF43" s="50"/>
      <c r="HAG43" s="50"/>
      <c r="HAH43" s="50"/>
      <c r="HAI43" s="50"/>
      <c r="HAJ43" s="50"/>
      <c r="HAK43" s="50"/>
      <c r="HAL43" s="50"/>
      <c r="HAM43" s="50"/>
      <c r="HAN43" s="50"/>
      <c r="HAO43" s="50"/>
      <c r="HAP43" s="50"/>
      <c r="HAQ43" s="50"/>
      <c r="HAR43" s="50"/>
      <c r="HAS43" s="50"/>
      <c r="HAT43" s="50"/>
      <c r="HAU43" s="50"/>
      <c r="HAV43" s="50"/>
      <c r="HAW43" s="50"/>
      <c r="HAX43" s="50"/>
      <c r="HAY43" s="50"/>
      <c r="HAZ43" s="50"/>
      <c r="HBA43" s="50"/>
      <c r="HBB43" s="50"/>
      <c r="HBC43" s="50"/>
      <c r="HBD43" s="50"/>
      <c r="HBE43" s="50"/>
      <c r="HBF43" s="50"/>
      <c r="HBG43" s="50"/>
      <c r="HBH43" s="50"/>
      <c r="HBI43" s="50"/>
      <c r="HBJ43" s="50"/>
      <c r="HBK43" s="50"/>
      <c r="HBL43" s="50"/>
      <c r="HBM43" s="50"/>
      <c r="HBN43" s="50"/>
      <c r="HBO43" s="50"/>
      <c r="HBP43" s="50"/>
      <c r="HBQ43" s="50"/>
      <c r="HBR43" s="50"/>
      <c r="HBS43" s="50"/>
      <c r="HBT43" s="50"/>
      <c r="HBU43" s="50"/>
      <c r="HBV43" s="50"/>
      <c r="HBW43" s="50"/>
      <c r="HBX43" s="50"/>
      <c r="HBY43" s="50"/>
      <c r="HBZ43" s="50"/>
      <c r="HCA43" s="50"/>
      <c r="HCB43" s="50"/>
      <c r="HCC43" s="50"/>
      <c r="HCD43" s="50"/>
      <c r="HCE43" s="50"/>
      <c r="HCF43" s="50"/>
      <c r="HCG43" s="50"/>
      <c r="HCH43" s="50"/>
      <c r="HCI43" s="50"/>
      <c r="HCJ43" s="50"/>
      <c r="HCK43" s="50"/>
      <c r="HCL43" s="50"/>
      <c r="HCM43" s="50"/>
      <c r="HCN43" s="50"/>
      <c r="HCO43" s="50"/>
      <c r="HCP43" s="50"/>
      <c r="HCQ43" s="50"/>
      <c r="HCR43" s="50"/>
      <c r="HCS43" s="50"/>
      <c r="HCT43" s="50"/>
      <c r="HCU43" s="50"/>
      <c r="HCV43" s="50"/>
      <c r="HCW43" s="50"/>
      <c r="HCX43" s="50"/>
      <c r="HCY43" s="50"/>
      <c r="HCZ43" s="50"/>
      <c r="HDA43" s="50"/>
      <c r="HDB43" s="50"/>
      <c r="HDC43" s="50"/>
      <c r="HDD43" s="50"/>
      <c r="HDE43" s="50"/>
      <c r="HDF43" s="50"/>
      <c r="HDG43" s="50"/>
      <c r="HDH43" s="50"/>
      <c r="HDI43" s="50"/>
      <c r="HDJ43" s="50"/>
      <c r="HDK43" s="50"/>
      <c r="HDL43" s="50"/>
      <c r="HDM43" s="50"/>
      <c r="HDN43" s="50"/>
      <c r="HDO43" s="50"/>
      <c r="HDP43" s="50"/>
      <c r="HDQ43" s="50"/>
      <c r="HDR43" s="50"/>
      <c r="HDS43" s="50"/>
      <c r="HDT43" s="50"/>
      <c r="HDU43" s="50"/>
      <c r="HDV43" s="50"/>
      <c r="HDW43" s="50"/>
      <c r="HDX43" s="50"/>
      <c r="HDY43" s="50"/>
      <c r="HDZ43" s="50"/>
      <c r="HEA43" s="50"/>
      <c r="HEB43" s="50"/>
      <c r="HEC43" s="50"/>
      <c r="HED43" s="50"/>
      <c r="HEE43" s="50"/>
      <c r="HEF43" s="50"/>
      <c r="HEG43" s="50"/>
      <c r="HEH43" s="50"/>
      <c r="HEI43" s="50"/>
      <c r="HEJ43" s="50"/>
      <c r="HEK43" s="50"/>
      <c r="HEL43" s="50"/>
      <c r="HEM43" s="50"/>
      <c r="HEN43" s="50"/>
      <c r="HEO43" s="50"/>
      <c r="HEP43" s="50"/>
      <c r="HEQ43" s="50"/>
      <c r="HER43" s="50"/>
      <c r="HES43" s="50"/>
      <c r="HET43" s="50"/>
      <c r="HEU43" s="50"/>
      <c r="HEV43" s="50"/>
      <c r="HEW43" s="50"/>
      <c r="HEX43" s="50"/>
      <c r="HEY43" s="50"/>
      <c r="HEZ43" s="50"/>
      <c r="HFA43" s="50"/>
      <c r="HFB43" s="50"/>
      <c r="HFC43" s="50"/>
      <c r="HFD43" s="50"/>
      <c r="HFE43" s="50"/>
      <c r="HFF43" s="50"/>
      <c r="HFG43" s="50"/>
      <c r="HFH43" s="50"/>
      <c r="HFI43" s="50"/>
      <c r="HFJ43" s="50"/>
      <c r="HFK43" s="50"/>
      <c r="HFL43" s="50"/>
      <c r="HFM43" s="50"/>
      <c r="HFN43" s="50"/>
      <c r="HFO43" s="50"/>
      <c r="HFP43" s="50"/>
      <c r="HFQ43" s="50"/>
      <c r="HFR43" s="50"/>
      <c r="HFS43" s="50"/>
      <c r="HFT43" s="50"/>
      <c r="HFU43" s="50"/>
      <c r="HFV43" s="50"/>
      <c r="HFW43" s="50"/>
      <c r="HFX43" s="50"/>
      <c r="HFY43" s="50"/>
      <c r="HFZ43" s="50"/>
      <c r="HGA43" s="50"/>
      <c r="HGB43" s="50"/>
      <c r="HGC43" s="50"/>
      <c r="HGD43" s="50"/>
      <c r="HGE43" s="50"/>
      <c r="HGF43" s="50"/>
      <c r="HGG43" s="50"/>
      <c r="HGH43" s="50"/>
      <c r="HGI43" s="50"/>
      <c r="HGJ43" s="50"/>
      <c r="HGK43" s="50"/>
      <c r="HGL43" s="50"/>
      <c r="HGM43" s="50"/>
      <c r="HGN43" s="50"/>
      <c r="HGO43" s="50"/>
      <c r="HGP43" s="50"/>
      <c r="HGQ43" s="50"/>
      <c r="HGR43" s="50"/>
      <c r="HGS43" s="50"/>
      <c r="HGT43" s="50"/>
      <c r="HGU43" s="50"/>
      <c r="HGV43" s="50"/>
      <c r="HGW43" s="50"/>
      <c r="HGX43" s="50"/>
      <c r="HGY43" s="50"/>
      <c r="HGZ43" s="50"/>
      <c r="HHA43" s="50"/>
      <c r="HHB43" s="50"/>
      <c r="HHC43" s="50"/>
      <c r="HHD43" s="50"/>
      <c r="HHE43" s="50"/>
      <c r="HHF43" s="50"/>
      <c r="HHG43" s="50"/>
      <c r="HHH43" s="50"/>
      <c r="HHI43" s="50"/>
      <c r="HHJ43" s="50"/>
      <c r="HHK43" s="50"/>
      <c r="HHL43" s="50"/>
      <c r="HHM43" s="50"/>
      <c r="HHN43" s="50"/>
      <c r="HHO43" s="50"/>
      <c r="HHP43" s="50"/>
      <c r="HHQ43" s="50"/>
      <c r="HHR43" s="50"/>
      <c r="HHS43" s="50"/>
      <c r="HHT43" s="50"/>
      <c r="HHU43" s="50"/>
      <c r="HHV43" s="50"/>
      <c r="HHW43" s="50"/>
      <c r="HHX43" s="50"/>
      <c r="HHY43" s="50"/>
      <c r="HHZ43" s="50"/>
      <c r="HIA43" s="50"/>
      <c r="HIB43" s="50"/>
      <c r="HIC43" s="50"/>
      <c r="HID43" s="50"/>
      <c r="HIE43" s="50"/>
      <c r="HIF43" s="50"/>
      <c r="HIG43" s="50"/>
      <c r="HIH43" s="50"/>
      <c r="HII43" s="50"/>
      <c r="HIJ43" s="50"/>
      <c r="HIK43" s="50"/>
      <c r="HIL43" s="50"/>
      <c r="HIM43" s="50"/>
      <c r="HIN43" s="50"/>
      <c r="HIO43" s="50"/>
      <c r="HIP43" s="50"/>
      <c r="HIQ43" s="50"/>
      <c r="HIR43" s="50"/>
      <c r="HIS43" s="50"/>
      <c r="HIT43" s="50"/>
      <c r="HIU43" s="50"/>
      <c r="HIV43" s="50"/>
      <c r="HIW43" s="50"/>
      <c r="HIX43" s="50"/>
      <c r="HIY43" s="50"/>
      <c r="HIZ43" s="50"/>
      <c r="HJA43" s="50"/>
      <c r="HJB43" s="50"/>
      <c r="HJC43" s="50"/>
      <c r="HJD43" s="50"/>
      <c r="HJE43" s="50"/>
      <c r="HJF43" s="50"/>
      <c r="HJG43" s="50"/>
      <c r="HJH43" s="50"/>
      <c r="HJI43" s="50"/>
      <c r="HJJ43" s="50"/>
      <c r="HJK43" s="50"/>
      <c r="HJL43" s="50"/>
      <c r="HJM43" s="50"/>
      <c r="HJN43" s="50"/>
      <c r="HJO43" s="50"/>
      <c r="HJP43" s="50"/>
      <c r="HJQ43" s="50"/>
      <c r="HJR43" s="50"/>
      <c r="HJS43" s="50"/>
      <c r="HJT43" s="50"/>
      <c r="HJU43" s="50"/>
      <c r="HJV43" s="50"/>
      <c r="HJW43" s="50"/>
      <c r="HJX43" s="50"/>
      <c r="HJY43" s="50"/>
      <c r="HJZ43" s="50"/>
      <c r="HKA43" s="50"/>
      <c r="HKB43" s="50"/>
      <c r="HKC43" s="50"/>
      <c r="HKD43" s="50"/>
      <c r="HKE43" s="50"/>
      <c r="HKF43" s="50"/>
      <c r="HKG43" s="50"/>
      <c r="HKH43" s="50"/>
      <c r="HKI43" s="50"/>
      <c r="HKJ43" s="50"/>
      <c r="HKK43" s="50"/>
      <c r="HKL43" s="50"/>
      <c r="HKM43" s="50"/>
      <c r="HKN43" s="50"/>
      <c r="HKO43" s="50"/>
      <c r="HKP43" s="50"/>
      <c r="HKQ43" s="50"/>
      <c r="HKR43" s="50"/>
      <c r="HKS43" s="50"/>
      <c r="HKT43" s="50"/>
      <c r="HKU43" s="50"/>
      <c r="HKV43" s="50"/>
      <c r="HKW43" s="50"/>
      <c r="HKX43" s="50"/>
      <c r="HKY43" s="50"/>
      <c r="HKZ43" s="50"/>
      <c r="HLA43" s="50"/>
      <c r="HLB43" s="50"/>
      <c r="HLC43" s="50"/>
      <c r="HLD43" s="50"/>
      <c r="HLE43" s="50"/>
      <c r="HLF43" s="50"/>
      <c r="HLG43" s="50"/>
      <c r="HLH43" s="50"/>
      <c r="HLI43" s="50"/>
      <c r="HLJ43" s="50"/>
      <c r="HLK43" s="50"/>
      <c r="HLL43" s="50"/>
      <c r="HLM43" s="50"/>
      <c r="HLN43" s="50"/>
      <c r="HLO43" s="50"/>
      <c r="HLP43" s="50"/>
      <c r="HLQ43" s="50"/>
      <c r="HLR43" s="50"/>
      <c r="HLS43" s="50"/>
      <c r="HLT43" s="50"/>
      <c r="HLU43" s="50"/>
      <c r="HLV43" s="50"/>
      <c r="HLW43" s="50"/>
      <c r="HLX43" s="50"/>
      <c r="HLY43" s="50"/>
      <c r="HLZ43" s="50"/>
      <c r="HMA43" s="50"/>
      <c r="HMB43" s="50"/>
      <c r="HMC43" s="50"/>
      <c r="HMD43" s="50"/>
      <c r="HME43" s="50"/>
      <c r="HMF43" s="50"/>
      <c r="HMG43" s="50"/>
      <c r="HMH43" s="50"/>
      <c r="HMI43" s="50"/>
      <c r="HMJ43" s="50"/>
      <c r="HMK43" s="50"/>
      <c r="HML43" s="50"/>
      <c r="HMM43" s="50"/>
      <c r="HMN43" s="50"/>
      <c r="HMO43" s="50"/>
      <c r="HMP43" s="50"/>
      <c r="HMQ43" s="50"/>
      <c r="HMR43" s="50"/>
      <c r="HMS43" s="50"/>
      <c r="HMT43" s="50"/>
      <c r="HMU43" s="50"/>
      <c r="HMV43" s="50"/>
      <c r="HMW43" s="50"/>
      <c r="HMX43" s="50"/>
      <c r="HMY43" s="50"/>
      <c r="HMZ43" s="50"/>
      <c r="HNA43" s="50"/>
      <c r="HNB43" s="50"/>
      <c r="HNC43" s="50"/>
      <c r="HND43" s="50"/>
      <c r="HNE43" s="50"/>
      <c r="HNF43" s="50"/>
      <c r="HNG43" s="50"/>
      <c r="HNH43" s="50"/>
      <c r="HNI43" s="50"/>
      <c r="HNJ43" s="50"/>
      <c r="HNK43" s="50"/>
      <c r="HNL43" s="50"/>
      <c r="HNM43" s="50"/>
      <c r="HNN43" s="50"/>
      <c r="HNO43" s="50"/>
      <c r="HNP43" s="50"/>
      <c r="HNQ43" s="50"/>
      <c r="HNR43" s="50"/>
      <c r="HNS43" s="50"/>
      <c r="HNT43" s="50"/>
      <c r="HNU43" s="50"/>
      <c r="HNV43" s="50"/>
      <c r="HNW43" s="50"/>
      <c r="HNX43" s="50"/>
      <c r="HNY43" s="50"/>
      <c r="HNZ43" s="50"/>
      <c r="HOA43" s="50"/>
      <c r="HOB43" s="50"/>
      <c r="HOC43" s="50"/>
      <c r="HOD43" s="50"/>
      <c r="HOE43" s="50"/>
      <c r="HOF43" s="50"/>
      <c r="HOG43" s="50"/>
      <c r="HOH43" s="50"/>
      <c r="HOI43" s="50"/>
      <c r="HOJ43" s="50"/>
      <c r="HOK43" s="50"/>
      <c r="HOL43" s="50"/>
      <c r="HOM43" s="50"/>
      <c r="HON43" s="50"/>
      <c r="HOO43" s="50"/>
      <c r="HOP43" s="50"/>
      <c r="HOQ43" s="50"/>
      <c r="HOR43" s="50"/>
      <c r="HOS43" s="50"/>
      <c r="HOT43" s="50"/>
      <c r="HOU43" s="50"/>
      <c r="HOV43" s="50"/>
      <c r="HOW43" s="50"/>
      <c r="HOX43" s="50"/>
      <c r="HOY43" s="50"/>
      <c r="HOZ43" s="50"/>
      <c r="HPA43" s="50"/>
      <c r="HPB43" s="50"/>
      <c r="HPC43" s="50"/>
      <c r="HPD43" s="50"/>
      <c r="HPE43" s="50"/>
      <c r="HPF43" s="50"/>
      <c r="HPG43" s="50"/>
      <c r="HPH43" s="50"/>
      <c r="HPI43" s="50"/>
      <c r="HPJ43" s="50"/>
      <c r="HPK43" s="50"/>
      <c r="HPL43" s="50"/>
      <c r="HPM43" s="50"/>
      <c r="HPN43" s="50"/>
      <c r="HPO43" s="50"/>
      <c r="HPP43" s="50"/>
      <c r="HPQ43" s="50"/>
      <c r="HPR43" s="50"/>
      <c r="HPS43" s="50"/>
      <c r="HPT43" s="50"/>
      <c r="HPU43" s="50"/>
      <c r="HPV43" s="50"/>
      <c r="HPW43" s="50"/>
      <c r="HPX43" s="50"/>
      <c r="HPY43" s="50"/>
      <c r="HPZ43" s="50"/>
      <c r="HQA43" s="50"/>
      <c r="HQB43" s="50"/>
      <c r="HQC43" s="50"/>
      <c r="HQD43" s="50"/>
      <c r="HQE43" s="50"/>
      <c r="HQF43" s="50"/>
      <c r="HQG43" s="50"/>
      <c r="HQH43" s="50"/>
      <c r="HQI43" s="50"/>
      <c r="HQJ43" s="50"/>
      <c r="HQK43" s="50"/>
      <c r="HQL43" s="50"/>
      <c r="HQM43" s="50"/>
      <c r="HQN43" s="50"/>
      <c r="HQO43" s="50"/>
      <c r="HQP43" s="50"/>
      <c r="HQQ43" s="50"/>
      <c r="HQR43" s="50"/>
      <c r="HQS43" s="50"/>
      <c r="HQT43" s="50"/>
      <c r="HQU43" s="50"/>
      <c r="HQV43" s="50"/>
      <c r="HQW43" s="50"/>
      <c r="HQX43" s="50"/>
      <c r="HQY43" s="50"/>
      <c r="HQZ43" s="50"/>
      <c r="HRA43" s="50"/>
      <c r="HRB43" s="50"/>
      <c r="HRC43" s="50"/>
      <c r="HRD43" s="50"/>
      <c r="HRE43" s="50"/>
      <c r="HRF43" s="50"/>
      <c r="HRG43" s="50"/>
      <c r="HRH43" s="50"/>
      <c r="HRI43" s="50"/>
      <c r="HRJ43" s="50"/>
      <c r="HRK43" s="50"/>
      <c r="HRL43" s="50"/>
      <c r="HRM43" s="50"/>
      <c r="HRN43" s="50"/>
      <c r="HRO43" s="50"/>
      <c r="HRP43" s="50"/>
      <c r="HRQ43" s="50"/>
      <c r="HRR43" s="50"/>
      <c r="HRS43" s="50"/>
      <c r="HRT43" s="50"/>
      <c r="HRU43" s="50"/>
      <c r="HRV43" s="50"/>
      <c r="HRW43" s="50"/>
      <c r="HRX43" s="50"/>
      <c r="HRY43" s="50"/>
      <c r="HRZ43" s="50"/>
      <c r="HSA43" s="50"/>
      <c r="HSB43" s="50"/>
      <c r="HSC43" s="50"/>
      <c r="HSD43" s="50"/>
      <c r="HSE43" s="50"/>
      <c r="HSF43" s="50"/>
      <c r="HSG43" s="50"/>
      <c r="HSH43" s="50"/>
      <c r="HSI43" s="50"/>
      <c r="HSJ43" s="50"/>
      <c r="HSK43" s="50"/>
      <c r="HSL43" s="50"/>
      <c r="HSM43" s="50"/>
      <c r="HSN43" s="50"/>
      <c r="HSO43" s="50"/>
      <c r="HSP43" s="50"/>
      <c r="HSQ43" s="50"/>
      <c r="HSR43" s="50"/>
      <c r="HSS43" s="50"/>
      <c r="HST43" s="50"/>
      <c r="HSU43" s="50"/>
      <c r="HSV43" s="50"/>
      <c r="HSW43" s="50"/>
      <c r="HSX43" s="50"/>
      <c r="HSY43" s="50"/>
      <c r="HSZ43" s="50"/>
      <c r="HTA43" s="50"/>
      <c r="HTB43" s="50"/>
      <c r="HTC43" s="50"/>
      <c r="HTD43" s="50"/>
      <c r="HTE43" s="50"/>
      <c r="HTF43" s="50"/>
      <c r="HTG43" s="50"/>
      <c r="HTH43" s="50"/>
      <c r="HTI43" s="50"/>
      <c r="HTJ43" s="50"/>
      <c r="HTK43" s="50"/>
      <c r="HTL43" s="50"/>
      <c r="HTM43" s="50"/>
      <c r="HTN43" s="50"/>
      <c r="HTO43" s="50"/>
      <c r="HTP43" s="50"/>
      <c r="HTQ43" s="50"/>
      <c r="HTR43" s="50"/>
      <c r="HTS43" s="50"/>
      <c r="HTT43" s="50"/>
      <c r="HTU43" s="50"/>
      <c r="HTV43" s="50"/>
      <c r="HTW43" s="50"/>
      <c r="HTX43" s="50"/>
      <c r="HTY43" s="50"/>
      <c r="HTZ43" s="50"/>
      <c r="HUA43" s="50"/>
      <c r="HUB43" s="50"/>
      <c r="HUC43" s="50"/>
      <c r="HUD43" s="50"/>
      <c r="HUE43" s="50"/>
      <c r="HUF43" s="50"/>
      <c r="HUG43" s="50"/>
      <c r="HUH43" s="50"/>
      <c r="HUI43" s="50"/>
      <c r="HUJ43" s="50"/>
      <c r="HUK43" s="50"/>
      <c r="HUL43" s="50"/>
      <c r="HUM43" s="50"/>
      <c r="HUN43" s="50"/>
      <c r="HUO43" s="50"/>
      <c r="HUP43" s="50"/>
      <c r="HUQ43" s="50"/>
      <c r="HUR43" s="50"/>
      <c r="HUS43" s="50"/>
      <c r="HUT43" s="50"/>
      <c r="HUU43" s="50"/>
      <c r="HUV43" s="50"/>
      <c r="HUW43" s="50"/>
      <c r="HUX43" s="50"/>
      <c r="HUY43" s="50"/>
      <c r="HUZ43" s="50"/>
      <c r="HVA43" s="50"/>
      <c r="HVB43" s="50"/>
      <c r="HVC43" s="50"/>
      <c r="HVD43" s="50"/>
      <c r="HVE43" s="50"/>
      <c r="HVF43" s="50"/>
      <c r="HVG43" s="50"/>
      <c r="HVH43" s="50"/>
      <c r="HVI43" s="50"/>
      <c r="HVJ43" s="50"/>
      <c r="HVK43" s="50"/>
      <c r="HVL43" s="50"/>
      <c r="HVM43" s="50"/>
      <c r="HVN43" s="50"/>
      <c r="HVO43" s="50"/>
      <c r="HVP43" s="50"/>
      <c r="HVQ43" s="50"/>
      <c r="HVR43" s="50"/>
      <c r="HVS43" s="50"/>
      <c r="HVT43" s="50"/>
      <c r="HVU43" s="50"/>
      <c r="HVV43" s="50"/>
      <c r="HVW43" s="50"/>
      <c r="HVX43" s="50"/>
      <c r="HVY43" s="50"/>
      <c r="HVZ43" s="50"/>
      <c r="HWA43" s="50"/>
      <c r="HWB43" s="50"/>
      <c r="HWC43" s="50"/>
      <c r="HWD43" s="50"/>
      <c r="HWE43" s="50"/>
      <c r="HWF43" s="50"/>
      <c r="HWG43" s="50"/>
      <c r="HWH43" s="50"/>
      <c r="HWI43" s="50"/>
      <c r="HWJ43" s="50"/>
      <c r="HWK43" s="50"/>
      <c r="HWL43" s="50"/>
      <c r="HWM43" s="50"/>
      <c r="HWN43" s="50"/>
      <c r="HWO43" s="50"/>
      <c r="HWP43" s="50"/>
      <c r="HWQ43" s="50"/>
      <c r="HWR43" s="50"/>
      <c r="HWS43" s="50"/>
      <c r="HWT43" s="50"/>
      <c r="HWU43" s="50"/>
      <c r="HWV43" s="50"/>
      <c r="HWW43" s="50"/>
      <c r="HWX43" s="50"/>
      <c r="HWY43" s="50"/>
      <c r="HWZ43" s="50"/>
      <c r="HXA43" s="50"/>
      <c r="HXB43" s="50"/>
      <c r="HXC43" s="50"/>
      <c r="HXD43" s="50"/>
      <c r="HXE43" s="50"/>
      <c r="HXF43" s="50"/>
      <c r="HXG43" s="50"/>
      <c r="HXH43" s="50"/>
      <c r="HXI43" s="50"/>
      <c r="HXJ43" s="50"/>
      <c r="HXK43" s="50"/>
      <c r="HXL43" s="50"/>
      <c r="HXM43" s="50"/>
      <c r="HXN43" s="50"/>
      <c r="HXO43" s="50"/>
      <c r="HXP43" s="50"/>
      <c r="HXQ43" s="50"/>
      <c r="HXR43" s="50"/>
      <c r="HXS43" s="50"/>
      <c r="HXT43" s="50"/>
      <c r="HXU43" s="50"/>
      <c r="HXV43" s="50"/>
      <c r="HXW43" s="50"/>
      <c r="HXX43" s="50"/>
      <c r="HXY43" s="50"/>
      <c r="HXZ43" s="50"/>
      <c r="HYA43" s="50"/>
      <c r="HYB43" s="50"/>
      <c r="HYC43" s="50"/>
      <c r="HYD43" s="50"/>
      <c r="HYE43" s="50"/>
      <c r="HYF43" s="50"/>
      <c r="HYG43" s="50"/>
      <c r="HYH43" s="50"/>
      <c r="HYI43" s="50"/>
      <c r="HYJ43" s="50"/>
      <c r="HYK43" s="50"/>
      <c r="HYL43" s="50"/>
      <c r="HYM43" s="50"/>
      <c r="HYN43" s="50"/>
      <c r="HYO43" s="50"/>
      <c r="HYP43" s="50"/>
      <c r="HYQ43" s="50"/>
      <c r="HYR43" s="50"/>
      <c r="HYS43" s="50"/>
      <c r="HYT43" s="50"/>
      <c r="HYU43" s="50"/>
      <c r="HYV43" s="50"/>
      <c r="HYW43" s="50"/>
      <c r="HYX43" s="50"/>
      <c r="HYY43" s="50"/>
      <c r="HYZ43" s="50"/>
      <c r="HZA43" s="50"/>
      <c r="HZB43" s="50"/>
      <c r="HZC43" s="50"/>
      <c r="HZD43" s="50"/>
      <c r="HZE43" s="50"/>
      <c r="HZF43" s="50"/>
      <c r="HZG43" s="50"/>
      <c r="HZH43" s="50"/>
      <c r="HZI43" s="50"/>
      <c r="HZJ43" s="50"/>
      <c r="HZK43" s="50"/>
      <c r="HZL43" s="50"/>
      <c r="HZM43" s="50"/>
      <c r="HZN43" s="50"/>
      <c r="HZO43" s="50"/>
      <c r="HZP43" s="50"/>
      <c r="HZQ43" s="50"/>
      <c r="HZR43" s="50"/>
      <c r="HZS43" s="50"/>
      <c r="HZT43" s="50"/>
      <c r="HZU43" s="50"/>
      <c r="HZV43" s="50"/>
      <c r="HZW43" s="50"/>
      <c r="HZX43" s="50"/>
      <c r="HZY43" s="50"/>
      <c r="HZZ43" s="50"/>
      <c r="IAA43" s="50"/>
      <c r="IAB43" s="50"/>
      <c r="IAC43" s="50"/>
      <c r="IAD43" s="50"/>
      <c r="IAE43" s="50"/>
      <c r="IAF43" s="50"/>
      <c r="IAG43" s="50"/>
      <c r="IAH43" s="50"/>
      <c r="IAI43" s="50"/>
      <c r="IAJ43" s="50"/>
      <c r="IAK43" s="50"/>
      <c r="IAL43" s="50"/>
      <c r="IAM43" s="50"/>
      <c r="IAN43" s="50"/>
      <c r="IAO43" s="50"/>
      <c r="IAP43" s="50"/>
      <c r="IAQ43" s="50"/>
      <c r="IAR43" s="50"/>
      <c r="IAS43" s="50"/>
      <c r="IAT43" s="50"/>
      <c r="IAU43" s="50"/>
      <c r="IAV43" s="50"/>
      <c r="IAW43" s="50"/>
      <c r="IAX43" s="50"/>
      <c r="IAY43" s="50"/>
      <c r="IAZ43" s="50"/>
      <c r="IBA43" s="50"/>
      <c r="IBB43" s="50"/>
      <c r="IBC43" s="50"/>
      <c r="IBD43" s="50"/>
      <c r="IBE43" s="50"/>
      <c r="IBF43" s="50"/>
      <c r="IBG43" s="50"/>
      <c r="IBH43" s="50"/>
      <c r="IBI43" s="50"/>
      <c r="IBJ43" s="50"/>
      <c r="IBK43" s="50"/>
      <c r="IBL43" s="50"/>
      <c r="IBM43" s="50"/>
      <c r="IBN43" s="50"/>
      <c r="IBO43" s="50"/>
      <c r="IBP43" s="50"/>
      <c r="IBQ43" s="50"/>
      <c r="IBR43" s="50"/>
      <c r="IBS43" s="50"/>
      <c r="IBT43" s="50"/>
      <c r="IBU43" s="50"/>
      <c r="IBV43" s="50"/>
      <c r="IBW43" s="50"/>
      <c r="IBX43" s="50"/>
      <c r="IBY43" s="50"/>
      <c r="IBZ43" s="50"/>
      <c r="ICA43" s="50"/>
      <c r="ICB43" s="50"/>
      <c r="ICC43" s="50"/>
      <c r="ICD43" s="50"/>
      <c r="ICE43" s="50"/>
      <c r="ICF43" s="50"/>
      <c r="ICG43" s="50"/>
      <c r="ICH43" s="50"/>
      <c r="ICI43" s="50"/>
      <c r="ICJ43" s="50"/>
      <c r="ICK43" s="50"/>
      <c r="ICL43" s="50"/>
      <c r="ICM43" s="50"/>
      <c r="ICN43" s="50"/>
      <c r="ICO43" s="50"/>
      <c r="ICP43" s="50"/>
      <c r="ICQ43" s="50"/>
      <c r="ICR43" s="50"/>
      <c r="ICS43" s="50"/>
      <c r="ICT43" s="50"/>
      <c r="ICU43" s="50"/>
      <c r="ICV43" s="50"/>
      <c r="ICW43" s="50"/>
      <c r="ICX43" s="50"/>
      <c r="ICY43" s="50"/>
      <c r="ICZ43" s="50"/>
      <c r="IDA43" s="50"/>
      <c r="IDB43" s="50"/>
      <c r="IDC43" s="50"/>
      <c r="IDD43" s="50"/>
      <c r="IDE43" s="50"/>
      <c r="IDF43" s="50"/>
      <c r="IDG43" s="50"/>
      <c r="IDH43" s="50"/>
      <c r="IDI43" s="50"/>
      <c r="IDJ43" s="50"/>
      <c r="IDK43" s="50"/>
      <c r="IDL43" s="50"/>
      <c r="IDM43" s="50"/>
      <c r="IDN43" s="50"/>
      <c r="IDO43" s="50"/>
      <c r="IDP43" s="50"/>
      <c r="IDQ43" s="50"/>
      <c r="IDR43" s="50"/>
      <c r="IDS43" s="50"/>
      <c r="IDT43" s="50"/>
      <c r="IDU43" s="50"/>
      <c r="IDV43" s="50"/>
      <c r="IDW43" s="50"/>
      <c r="IDX43" s="50"/>
      <c r="IDY43" s="50"/>
      <c r="IDZ43" s="50"/>
      <c r="IEA43" s="50"/>
      <c r="IEB43" s="50"/>
      <c r="IEC43" s="50"/>
      <c r="IED43" s="50"/>
      <c r="IEE43" s="50"/>
      <c r="IEF43" s="50"/>
      <c r="IEG43" s="50"/>
      <c r="IEH43" s="50"/>
      <c r="IEI43" s="50"/>
      <c r="IEJ43" s="50"/>
      <c r="IEK43" s="50"/>
      <c r="IEL43" s="50"/>
      <c r="IEM43" s="50"/>
      <c r="IEN43" s="50"/>
      <c r="IEO43" s="50"/>
      <c r="IEP43" s="50"/>
      <c r="IEQ43" s="50"/>
      <c r="IER43" s="50"/>
      <c r="IES43" s="50"/>
      <c r="IET43" s="50"/>
      <c r="IEU43" s="50"/>
      <c r="IEV43" s="50"/>
      <c r="IEW43" s="50"/>
      <c r="IEX43" s="50"/>
      <c r="IEY43" s="50"/>
      <c r="IEZ43" s="50"/>
      <c r="IFA43" s="50"/>
      <c r="IFB43" s="50"/>
      <c r="IFC43" s="50"/>
      <c r="IFD43" s="50"/>
      <c r="IFE43" s="50"/>
      <c r="IFF43" s="50"/>
      <c r="IFG43" s="50"/>
      <c r="IFH43" s="50"/>
      <c r="IFI43" s="50"/>
      <c r="IFJ43" s="50"/>
      <c r="IFK43" s="50"/>
      <c r="IFL43" s="50"/>
      <c r="IFM43" s="50"/>
      <c r="IFN43" s="50"/>
      <c r="IFO43" s="50"/>
      <c r="IFP43" s="50"/>
      <c r="IFQ43" s="50"/>
      <c r="IFR43" s="50"/>
      <c r="IFS43" s="50"/>
      <c r="IFT43" s="50"/>
      <c r="IFU43" s="50"/>
      <c r="IFV43" s="50"/>
      <c r="IFW43" s="50"/>
      <c r="IFX43" s="50"/>
      <c r="IFY43" s="50"/>
      <c r="IFZ43" s="50"/>
      <c r="IGA43" s="50"/>
      <c r="IGB43" s="50"/>
      <c r="IGC43" s="50"/>
      <c r="IGD43" s="50"/>
      <c r="IGE43" s="50"/>
      <c r="IGF43" s="50"/>
      <c r="IGG43" s="50"/>
      <c r="IGH43" s="50"/>
      <c r="IGI43" s="50"/>
      <c r="IGJ43" s="50"/>
      <c r="IGK43" s="50"/>
      <c r="IGL43" s="50"/>
      <c r="IGM43" s="50"/>
      <c r="IGN43" s="50"/>
      <c r="IGO43" s="50"/>
      <c r="IGP43" s="50"/>
      <c r="IGQ43" s="50"/>
      <c r="IGR43" s="50"/>
      <c r="IGS43" s="50"/>
      <c r="IGT43" s="50"/>
      <c r="IGU43" s="50"/>
      <c r="IGV43" s="50"/>
      <c r="IGW43" s="50"/>
      <c r="IGX43" s="50"/>
      <c r="IGY43" s="50"/>
      <c r="IGZ43" s="50"/>
      <c r="IHA43" s="50"/>
      <c r="IHB43" s="50"/>
      <c r="IHC43" s="50"/>
      <c r="IHD43" s="50"/>
      <c r="IHE43" s="50"/>
      <c r="IHF43" s="50"/>
      <c r="IHG43" s="50"/>
      <c r="IHH43" s="50"/>
      <c r="IHI43" s="50"/>
      <c r="IHJ43" s="50"/>
      <c r="IHK43" s="50"/>
      <c r="IHL43" s="50"/>
      <c r="IHM43" s="50"/>
      <c r="IHN43" s="50"/>
      <c r="IHO43" s="50"/>
      <c r="IHP43" s="50"/>
      <c r="IHQ43" s="50"/>
      <c r="IHR43" s="50"/>
      <c r="IHS43" s="50"/>
      <c r="IHT43" s="50"/>
      <c r="IHU43" s="50"/>
      <c r="IHV43" s="50"/>
      <c r="IHW43" s="50"/>
      <c r="IHX43" s="50"/>
      <c r="IHY43" s="50"/>
      <c r="IHZ43" s="50"/>
      <c r="IIA43" s="50"/>
      <c r="IIB43" s="50"/>
      <c r="IIC43" s="50"/>
      <c r="IID43" s="50"/>
      <c r="IIE43" s="50"/>
      <c r="IIF43" s="50"/>
      <c r="IIG43" s="50"/>
      <c r="IIH43" s="50"/>
      <c r="III43" s="50"/>
      <c r="IIJ43" s="50"/>
      <c r="IIK43" s="50"/>
      <c r="IIL43" s="50"/>
      <c r="IIM43" s="50"/>
      <c r="IIN43" s="50"/>
      <c r="IIO43" s="50"/>
      <c r="IIP43" s="50"/>
      <c r="IIQ43" s="50"/>
      <c r="IIR43" s="50"/>
      <c r="IIS43" s="50"/>
      <c r="IIT43" s="50"/>
      <c r="IIU43" s="50"/>
      <c r="IIV43" s="50"/>
      <c r="IIW43" s="50"/>
      <c r="IIX43" s="50"/>
      <c r="IIY43" s="50"/>
      <c r="IIZ43" s="50"/>
      <c r="IJA43" s="50"/>
      <c r="IJB43" s="50"/>
      <c r="IJC43" s="50"/>
      <c r="IJD43" s="50"/>
      <c r="IJE43" s="50"/>
      <c r="IJF43" s="50"/>
      <c r="IJG43" s="50"/>
      <c r="IJH43" s="50"/>
      <c r="IJI43" s="50"/>
      <c r="IJJ43" s="50"/>
      <c r="IJK43" s="50"/>
      <c r="IJL43" s="50"/>
      <c r="IJM43" s="50"/>
      <c r="IJN43" s="50"/>
      <c r="IJO43" s="50"/>
      <c r="IJP43" s="50"/>
      <c r="IJQ43" s="50"/>
      <c r="IJR43" s="50"/>
      <c r="IJS43" s="50"/>
      <c r="IJT43" s="50"/>
      <c r="IJU43" s="50"/>
      <c r="IJV43" s="50"/>
      <c r="IJW43" s="50"/>
      <c r="IJX43" s="50"/>
      <c r="IJY43" s="50"/>
      <c r="IJZ43" s="50"/>
      <c r="IKA43" s="50"/>
      <c r="IKB43" s="50"/>
      <c r="IKC43" s="50"/>
      <c r="IKD43" s="50"/>
      <c r="IKE43" s="50"/>
      <c r="IKF43" s="50"/>
      <c r="IKG43" s="50"/>
      <c r="IKH43" s="50"/>
      <c r="IKI43" s="50"/>
      <c r="IKJ43" s="50"/>
      <c r="IKK43" s="50"/>
      <c r="IKL43" s="50"/>
      <c r="IKM43" s="50"/>
      <c r="IKN43" s="50"/>
      <c r="IKO43" s="50"/>
      <c r="IKP43" s="50"/>
      <c r="IKQ43" s="50"/>
      <c r="IKR43" s="50"/>
      <c r="IKS43" s="50"/>
      <c r="IKT43" s="50"/>
      <c r="IKU43" s="50"/>
      <c r="IKV43" s="50"/>
      <c r="IKW43" s="50"/>
      <c r="IKX43" s="50"/>
      <c r="IKY43" s="50"/>
      <c r="IKZ43" s="50"/>
      <c r="ILA43" s="50"/>
      <c r="ILB43" s="50"/>
      <c r="ILC43" s="50"/>
      <c r="ILD43" s="50"/>
      <c r="ILE43" s="50"/>
      <c r="ILF43" s="50"/>
      <c r="ILG43" s="50"/>
      <c r="ILH43" s="50"/>
      <c r="ILI43" s="50"/>
      <c r="ILJ43" s="50"/>
      <c r="ILK43" s="50"/>
      <c r="ILL43" s="50"/>
      <c r="ILM43" s="50"/>
      <c r="ILN43" s="50"/>
      <c r="ILO43" s="50"/>
      <c r="ILP43" s="50"/>
      <c r="ILQ43" s="50"/>
      <c r="ILR43" s="50"/>
      <c r="ILS43" s="50"/>
      <c r="ILT43" s="50"/>
      <c r="ILU43" s="50"/>
      <c r="ILV43" s="50"/>
      <c r="ILW43" s="50"/>
      <c r="ILX43" s="50"/>
      <c r="ILY43" s="50"/>
      <c r="ILZ43" s="50"/>
      <c r="IMA43" s="50"/>
      <c r="IMB43" s="50"/>
      <c r="IMC43" s="50"/>
      <c r="IMD43" s="50"/>
      <c r="IME43" s="50"/>
      <c r="IMF43" s="50"/>
      <c r="IMG43" s="50"/>
      <c r="IMH43" s="50"/>
      <c r="IMI43" s="50"/>
      <c r="IMJ43" s="50"/>
      <c r="IMK43" s="50"/>
      <c r="IML43" s="50"/>
      <c r="IMM43" s="50"/>
      <c r="IMN43" s="50"/>
      <c r="IMO43" s="50"/>
      <c r="IMP43" s="50"/>
      <c r="IMQ43" s="50"/>
      <c r="IMR43" s="50"/>
      <c r="IMS43" s="50"/>
      <c r="IMT43" s="50"/>
      <c r="IMU43" s="50"/>
      <c r="IMV43" s="50"/>
      <c r="IMW43" s="50"/>
      <c r="IMX43" s="50"/>
      <c r="IMY43" s="50"/>
      <c r="IMZ43" s="50"/>
      <c r="INA43" s="50"/>
      <c r="INB43" s="50"/>
      <c r="INC43" s="50"/>
      <c r="IND43" s="50"/>
      <c r="INE43" s="50"/>
      <c r="INF43" s="50"/>
      <c r="ING43" s="50"/>
      <c r="INH43" s="50"/>
      <c r="INI43" s="50"/>
      <c r="INJ43" s="50"/>
      <c r="INK43" s="50"/>
      <c r="INL43" s="50"/>
      <c r="INM43" s="50"/>
      <c r="INN43" s="50"/>
      <c r="INO43" s="50"/>
      <c r="INP43" s="50"/>
      <c r="INQ43" s="50"/>
      <c r="INR43" s="50"/>
      <c r="INS43" s="50"/>
      <c r="INT43" s="50"/>
      <c r="INU43" s="50"/>
      <c r="INV43" s="50"/>
      <c r="INW43" s="50"/>
      <c r="INX43" s="50"/>
      <c r="INY43" s="50"/>
      <c r="INZ43" s="50"/>
      <c r="IOA43" s="50"/>
      <c r="IOB43" s="50"/>
      <c r="IOC43" s="50"/>
      <c r="IOD43" s="50"/>
      <c r="IOE43" s="50"/>
      <c r="IOF43" s="50"/>
      <c r="IOG43" s="50"/>
      <c r="IOH43" s="50"/>
      <c r="IOI43" s="50"/>
      <c r="IOJ43" s="50"/>
      <c r="IOK43" s="50"/>
      <c r="IOL43" s="50"/>
      <c r="IOM43" s="50"/>
      <c r="ION43" s="50"/>
      <c r="IOO43" s="50"/>
      <c r="IOP43" s="50"/>
      <c r="IOQ43" s="50"/>
      <c r="IOR43" s="50"/>
      <c r="IOS43" s="50"/>
      <c r="IOT43" s="50"/>
      <c r="IOU43" s="50"/>
      <c r="IOV43" s="50"/>
      <c r="IOW43" s="50"/>
      <c r="IOX43" s="50"/>
      <c r="IOY43" s="50"/>
      <c r="IOZ43" s="50"/>
      <c r="IPA43" s="50"/>
      <c r="IPB43" s="50"/>
      <c r="IPC43" s="50"/>
      <c r="IPD43" s="50"/>
      <c r="IPE43" s="50"/>
      <c r="IPF43" s="50"/>
      <c r="IPG43" s="50"/>
      <c r="IPH43" s="50"/>
      <c r="IPI43" s="50"/>
      <c r="IPJ43" s="50"/>
      <c r="IPK43" s="50"/>
      <c r="IPL43" s="50"/>
      <c r="IPM43" s="50"/>
      <c r="IPN43" s="50"/>
      <c r="IPO43" s="50"/>
      <c r="IPP43" s="50"/>
      <c r="IPQ43" s="50"/>
      <c r="IPR43" s="50"/>
      <c r="IPS43" s="50"/>
      <c r="IPT43" s="50"/>
      <c r="IPU43" s="50"/>
      <c r="IPV43" s="50"/>
      <c r="IPW43" s="50"/>
      <c r="IPX43" s="50"/>
      <c r="IPY43" s="50"/>
      <c r="IPZ43" s="50"/>
      <c r="IQA43" s="50"/>
      <c r="IQB43" s="50"/>
      <c r="IQC43" s="50"/>
      <c r="IQD43" s="50"/>
      <c r="IQE43" s="50"/>
      <c r="IQF43" s="50"/>
      <c r="IQG43" s="50"/>
      <c r="IQH43" s="50"/>
      <c r="IQI43" s="50"/>
      <c r="IQJ43" s="50"/>
      <c r="IQK43" s="50"/>
      <c r="IQL43" s="50"/>
      <c r="IQM43" s="50"/>
      <c r="IQN43" s="50"/>
      <c r="IQO43" s="50"/>
      <c r="IQP43" s="50"/>
      <c r="IQQ43" s="50"/>
      <c r="IQR43" s="50"/>
      <c r="IQS43" s="50"/>
      <c r="IQT43" s="50"/>
      <c r="IQU43" s="50"/>
      <c r="IQV43" s="50"/>
      <c r="IQW43" s="50"/>
      <c r="IQX43" s="50"/>
      <c r="IQY43" s="50"/>
      <c r="IQZ43" s="50"/>
      <c r="IRA43" s="50"/>
      <c r="IRB43" s="50"/>
      <c r="IRC43" s="50"/>
      <c r="IRD43" s="50"/>
      <c r="IRE43" s="50"/>
      <c r="IRF43" s="50"/>
      <c r="IRG43" s="50"/>
      <c r="IRH43" s="50"/>
      <c r="IRI43" s="50"/>
      <c r="IRJ43" s="50"/>
      <c r="IRK43" s="50"/>
      <c r="IRL43" s="50"/>
      <c r="IRM43" s="50"/>
      <c r="IRN43" s="50"/>
      <c r="IRO43" s="50"/>
      <c r="IRP43" s="50"/>
      <c r="IRQ43" s="50"/>
      <c r="IRR43" s="50"/>
      <c r="IRS43" s="50"/>
      <c r="IRT43" s="50"/>
      <c r="IRU43" s="50"/>
      <c r="IRV43" s="50"/>
      <c r="IRW43" s="50"/>
      <c r="IRX43" s="50"/>
      <c r="IRY43" s="50"/>
      <c r="IRZ43" s="50"/>
      <c r="ISA43" s="50"/>
      <c r="ISB43" s="50"/>
      <c r="ISC43" s="50"/>
      <c r="ISD43" s="50"/>
      <c r="ISE43" s="50"/>
      <c r="ISF43" s="50"/>
      <c r="ISG43" s="50"/>
      <c r="ISH43" s="50"/>
      <c r="ISI43" s="50"/>
      <c r="ISJ43" s="50"/>
      <c r="ISK43" s="50"/>
      <c r="ISL43" s="50"/>
      <c r="ISM43" s="50"/>
      <c r="ISN43" s="50"/>
      <c r="ISO43" s="50"/>
      <c r="ISP43" s="50"/>
      <c r="ISQ43" s="50"/>
      <c r="ISR43" s="50"/>
      <c r="ISS43" s="50"/>
      <c r="IST43" s="50"/>
      <c r="ISU43" s="50"/>
      <c r="ISV43" s="50"/>
      <c r="ISW43" s="50"/>
      <c r="ISX43" s="50"/>
      <c r="ISY43" s="50"/>
      <c r="ISZ43" s="50"/>
      <c r="ITA43" s="50"/>
      <c r="ITB43" s="50"/>
      <c r="ITC43" s="50"/>
      <c r="ITD43" s="50"/>
      <c r="ITE43" s="50"/>
      <c r="ITF43" s="50"/>
      <c r="ITG43" s="50"/>
      <c r="ITH43" s="50"/>
      <c r="ITI43" s="50"/>
      <c r="ITJ43" s="50"/>
      <c r="ITK43" s="50"/>
      <c r="ITL43" s="50"/>
      <c r="ITM43" s="50"/>
      <c r="ITN43" s="50"/>
      <c r="ITO43" s="50"/>
      <c r="ITP43" s="50"/>
      <c r="ITQ43" s="50"/>
      <c r="ITR43" s="50"/>
      <c r="ITS43" s="50"/>
      <c r="ITT43" s="50"/>
      <c r="ITU43" s="50"/>
      <c r="ITV43" s="50"/>
      <c r="ITW43" s="50"/>
      <c r="ITX43" s="50"/>
      <c r="ITY43" s="50"/>
      <c r="ITZ43" s="50"/>
      <c r="IUA43" s="50"/>
      <c r="IUB43" s="50"/>
      <c r="IUC43" s="50"/>
      <c r="IUD43" s="50"/>
      <c r="IUE43" s="50"/>
      <c r="IUF43" s="50"/>
      <c r="IUG43" s="50"/>
      <c r="IUH43" s="50"/>
      <c r="IUI43" s="50"/>
      <c r="IUJ43" s="50"/>
      <c r="IUK43" s="50"/>
      <c r="IUL43" s="50"/>
      <c r="IUM43" s="50"/>
      <c r="IUN43" s="50"/>
      <c r="IUO43" s="50"/>
      <c r="IUP43" s="50"/>
      <c r="IUQ43" s="50"/>
      <c r="IUR43" s="50"/>
      <c r="IUS43" s="50"/>
      <c r="IUT43" s="50"/>
      <c r="IUU43" s="50"/>
      <c r="IUV43" s="50"/>
      <c r="IUW43" s="50"/>
      <c r="IUX43" s="50"/>
      <c r="IUY43" s="50"/>
      <c r="IUZ43" s="50"/>
      <c r="IVA43" s="50"/>
      <c r="IVB43" s="50"/>
      <c r="IVC43" s="50"/>
      <c r="IVD43" s="50"/>
      <c r="IVE43" s="50"/>
      <c r="IVF43" s="50"/>
      <c r="IVG43" s="50"/>
      <c r="IVH43" s="50"/>
      <c r="IVI43" s="50"/>
      <c r="IVJ43" s="50"/>
      <c r="IVK43" s="50"/>
      <c r="IVL43" s="50"/>
      <c r="IVM43" s="50"/>
      <c r="IVN43" s="50"/>
      <c r="IVO43" s="50"/>
      <c r="IVP43" s="50"/>
      <c r="IVQ43" s="50"/>
      <c r="IVR43" s="50"/>
      <c r="IVS43" s="50"/>
      <c r="IVT43" s="50"/>
      <c r="IVU43" s="50"/>
      <c r="IVV43" s="50"/>
      <c r="IVW43" s="50"/>
      <c r="IVX43" s="50"/>
      <c r="IVY43" s="50"/>
      <c r="IVZ43" s="50"/>
      <c r="IWA43" s="50"/>
      <c r="IWB43" s="50"/>
      <c r="IWC43" s="50"/>
      <c r="IWD43" s="50"/>
      <c r="IWE43" s="50"/>
      <c r="IWF43" s="50"/>
      <c r="IWG43" s="50"/>
      <c r="IWH43" s="50"/>
      <c r="IWI43" s="50"/>
      <c r="IWJ43" s="50"/>
      <c r="IWK43" s="50"/>
      <c r="IWL43" s="50"/>
      <c r="IWM43" s="50"/>
      <c r="IWN43" s="50"/>
      <c r="IWO43" s="50"/>
      <c r="IWP43" s="50"/>
      <c r="IWQ43" s="50"/>
      <c r="IWR43" s="50"/>
      <c r="IWS43" s="50"/>
      <c r="IWT43" s="50"/>
      <c r="IWU43" s="50"/>
      <c r="IWV43" s="50"/>
      <c r="IWW43" s="50"/>
      <c r="IWX43" s="50"/>
      <c r="IWY43" s="50"/>
      <c r="IWZ43" s="50"/>
      <c r="IXA43" s="50"/>
      <c r="IXB43" s="50"/>
      <c r="IXC43" s="50"/>
      <c r="IXD43" s="50"/>
      <c r="IXE43" s="50"/>
      <c r="IXF43" s="50"/>
      <c r="IXG43" s="50"/>
      <c r="IXH43" s="50"/>
      <c r="IXI43" s="50"/>
      <c r="IXJ43" s="50"/>
      <c r="IXK43" s="50"/>
      <c r="IXL43" s="50"/>
      <c r="IXM43" s="50"/>
      <c r="IXN43" s="50"/>
      <c r="IXO43" s="50"/>
      <c r="IXP43" s="50"/>
      <c r="IXQ43" s="50"/>
      <c r="IXR43" s="50"/>
      <c r="IXS43" s="50"/>
      <c r="IXT43" s="50"/>
      <c r="IXU43" s="50"/>
      <c r="IXV43" s="50"/>
      <c r="IXW43" s="50"/>
      <c r="IXX43" s="50"/>
      <c r="IXY43" s="50"/>
      <c r="IXZ43" s="50"/>
      <c r="IYA43" s="50"/>
      <c r="IYB43" s="50"/>
      <c r="IYC43" s="50"/>
      <c r="IYD43" s="50"/>
      <c r="IYE43" s="50"/>
      <c r="IYF43" s="50"/>
      <c r="IYG43" s="50"/>
      <c r="IYH43" s="50"/>
      <c r="IYI43" s="50"/>
      <c r="IYJ43" s="50"/>
      <c r="IYK43" s="50"/>
      <c r="IYL43" s="50"/>
      <c r="IYM43" s="50"/>
      <c r="IYN43" s="50"/>
      <c r="IYO43" s="50"/>
      <c r="IYP43" s="50"/>
      <c r="IYQ43" s="50"/>
      <c r="IYR43" s="50"/>
      <c r="IYS43" s="50"/>
      <c r="IYT43" s="50"/>
      <c r="IYU43" s="50"/>
      <c r="IYV43" s="50"/>
      <c r="IYW43" s="50"/>
      <c r="IYX43" s="50"/>
      <c r="IYY43" s="50"/>
      <c r="IYZ43" s="50"/>
      <c r="IZA43" s="50"/>
      <c r="IZB43" s="50"/>
      <c r="IZC43" s="50"/>
      <c r="IZD43" s="50"/>
      <c r="IZE43" s="50"/>
      <c r="IZF43" s="50"/>
      <c r="IZG43" s="50"/>
      <c r="IZH43" s="50"/>
      <c r="IZI43" s="50"/>
      <c r="IZJ43" s="50"/>
      <c r="IZK43" s="50"/>
      <c r="IZL43" s="50"/>
      <c r="IZM43" s="50"/>
      <c r="IZN43" s="50"/>
      <c r="IZO43" s="50"/>
      <c r="IZP43" s="50"/>
      <c r="IZQ43" s="50"/>
      <c r="IZR43" s="50"/>
      <c r="IZS43" s="50"/>
      <c r="IZT43" s="50"/>
      <c r="IZU43" s="50"/>
      <c r="IZV43" s="50"/>
      <c r="IZW43" s="50"/>
      <c r="IZX43" s="50"/>
      <c r="IZY43" s="50"/>
      <c r="IZZ43" s="50"/>
      <c r="JAA43" s="50"/>
      <c r="JAB43" s="50"/>
      <c r="JAC43" s="50"/>
      <c r="JAD43" s="50"/>
      <c r="JAE43" s="50"/>
      <c r="JAF43" s="50"/>
      <c r="JAG43" s="50"/>
      <c r="JAH43" s="50"/>
      <c r="JAI43" s="50"/>
      <c r="JAJ43" s="50"/>
      <c r="JAK43" s="50"/>
      <c r="JAL43" s="50"/>
      <c r="JAM43" s="50"/>
      <c r="JAN43" s="50"/>
      <c r="JAO43" s="50"/>
      <c r="JAP43" s="50"/>
      <c r="JAQ43" s="50"/>
      <c r="JAR43" s="50"/>
      <c r="JAS43" s="50"/>
      <c r="JAT43" s="50"/>
      <c r="JAU43" s="50"/>
      <c r="JAV43" s="50"/>
      <c r="JAW43" s="50"/>
      <c r="JAX43" s="50"/>
      <c r="JAY43" s="50"/>
      <c r="JAZ43" s="50"/>
      <c r="JBA43" s="50"/>
      <c r="JBB43" s="50"/>
      <c r="JBC43" s="50"/>
      <c r="JBD43" s="50"/>
      <c r="JBE43" s="50"/>
      <c r="JBF43" s="50"/>
      <c r="JBG43" s="50"/>
      <c r="JBH43" s="50"/>
      <c r="JBI43" s="50"/>
      <c r="JBJ43" s="50"/>
      <c r="JBK43" s="50"/>
      <c r="JBL43" s="50"/>
      <c r="JBM43" s="50"/>
      <c r="JBN43" s="50"/>
      <c r="JBO43" s="50"/>
      <c r="JBP43" s="50"/>
      <c r="JBQ43" s="50"/>
      <c r="JBR43" s="50"/>
      <c r="JBS43" s="50"/>
      <c r="JBT43" s="50"/>
      <c r="JBU43" s="50"/>
      <c r="JBV43" s="50"/>
      <c r="JBW43" s="50"/>
      <c r="JBX43" s="50"/>
      <c r="JBY43" s="50"/>
      <c r="JBZ43" s="50"/>
      <c r="JCA43" s="50"/>
      <c r="JCB43" s="50"/>
      <c r="JCC43" s="50"/>
      <c r="JCD43" s="50"/>
      <c r="JCE43" s="50"/>
      <c r="JCF43" s="50"/>
      <c r="JCG43" s="50"/>
      <c r="JCH43" s="50"/>
      <c r="JCI43" s="50"/>
      <c r="JCJ43" s="50"/>
      <c r="JCK43" s="50"/>
      <c r="JCL43" s="50"/>
      <c r="JCM43" s="50"/>
      <c r="JCN43" s="50"/>
      <c r="JCO43" s="50"/>
      <c r="JCP43" s="50"/>
      <c r="JCQ43" s="50"/>
      <c r="JCR43" s="50"/>
      <c r="JCS43" s="50"/>
      <c r="JCT43" s="50"/>
      <c r="JCU43" s="50"/>
      <c r="JCV43" s="50"/>
      <c r="JCW43" s="50"/>
      <c r="JCX43" s="50"/>
      <c r="JCY43" s="50"/>
      <c r="JCZ43" s="50"/>
      <c r="JDA43" s="50"/>
      <c r="JDB43" s="50"/>
      <c r="JDC43" s="50"/>
      <c r="JDD43" s="50"/>
      <c r="JDE43" s="50"/>
      <c r="JDF43" s="50"/>
      <c r="JDG43" s="50"/>
      <c r="JDH43" s="50"/>
      <c r="JDI43" s="50"/>
      <c r="JDJ43" s="50"/>
      <c r="JDK43" s="50"/>
      <c r="JDL43" s="50"/>
      <c r="JDM43" s="50"/>
      <c r="JDN43" s="50"/>
      <c r="JDO43" s="50"/>
      <c r="JDP43" s="50"/>
      <c r="JDQ43" s="50"/>
      <c r="JDR43" s="50"/>
      <c r="JDS43" s="50"/>
      <c r="JDT43" s="50"/>
      <c r="JDU43" s="50"/>
      <c r="JDV43" s="50"/>
      <c r="JDW43" s="50"/>
      <c r="JDX43" s="50"/>
      <c r="JDY43" s="50"/>
      <c r="JDZ43" s="50"/>
      <c r="JEA43" s="50"/>
      <c r="JEB43" s="50"/>
      <c r="JEC43" s="50"/>
      <c r="JED43" s="50"/>
      <c r="JEE43" s="50"/>
      <c r="JEF43" s="50"/>
      <c r="JEG43" s="50"/>
      <c r="JEH43" s="50"/>
      <c r="JEI43" s="50"/>
      <c r="JEJ43" s="50"/>
      <c r="JEK43" s="50"/>
      <c r="JEL43" s="50"/>
      <c r="JEM43" s="50"/>
      <c r="JEN43" s="50"/>
      <c r="JEO43" s="50"/>
      <c r="JEP43" s="50"/>
      <c r="JEQ43" s="50"/>
      <c r="JER43" s="50"/>
      <c r="JES43" s="50"/>
      <c r="JET43" s="50"/>
      <c r="JEU43" s="50"/>
      <c r="JEV43" s="50"/>
      <c r="JEW43" s="50"/>
      <c r="JEX43" s="50"/>
      <c r="JEY43" s="50"/>
      <c r="JEZ43" s="50"/>
      <c r="JFA43" s="50"/>
      <c r="JFB43" s="50"/>
      <c r="JFC43" s="50"/>
      <c r="JFD43" s="50"/>
      <c r="JFE43" s="50"/>
      <c r="JFF43" s="50"/>
      <c r="JFG43" s="50"/>
      <c r="JFH43" s="50"/>
      <c r="JFI43" s="50"/>
      <c r="JFJ43" s="50"/>
      <c r="JFK43" s="50"/>
      <c r="JFL43" s="50"/>
      <c r="JFM43" s="50"/>
      <c r="JFN43" s="50"/>
      <c r="JFO43" s="50"/>
      <c r="JFP43" s="50"/>
      <c r="JFQ43" s="50"/>
      <c r="JFR43" s="50"/>
      <c r="JFS43" s="50"/>
      <c r="JFT43" s="50"/>
      <c r="JFU43" s="50"/>
      <c r="JFV43" s="50"/>
      <c r="JFW43" s="50"/>
      <c r="JFX43" s="50"/>
      <c r="JFY43" s="50"/>
      <c r="JFZ43" s="50"/>
      <c r="JGA43" s="50"/>
      <c r="JGB43" s="50"/>
      <c r="JGC43" s="50"/>
      <c r="JGD43" s="50"/>
      <c r="JGE43" s="50"/>
      <c r="JGF43" s="50"/>
      <c r="JGG43" s="50"/>
      <c r="JGH43" s="50"/>
      <c r="JGI43" s="50"/>
      <c r="JGJ43" s="50"/>
      <c r="JGK43" s="50"/>
      <c r="JGL43" s="50"/>
      <c r="JGM43" s="50"/>
      <c r="JGN43" s="50"/>
      <c r="JGO43" s="50"/>
      <c r="JGP43" s="50"/>
      <c r="JGQ43" s="50"/>
      <c r="JGR43" s="50"/>
      <c r="JGS43" s="50"/>
      <c r="JGT43" s="50"/>
      <c r="JGU43" s="50"/>
      <c r="JGV43" s="50"/>
      <c r="JGW43" s="50"/>
      <c r="JGX43" s="50"/>
      <c r="JGY43" s="50"/>
      <c r="JGZ43" s="50"/>
      <c r="JHA43" s="50"/>
      <c r="JHB43" s="50"/>
      <c r="JHC43" s="50"/>
      <c r="JHD43" s="50"/>
      <c r="JHE43" s="50"/>
      <c r="JHF43" s="50"/>
      <c r="JHG43" s="50"/>
      <c r="JHH43" s="50"/>
      <c r="JHI43" s="50"/>
      <c r="JHJ43" s="50"/>
      <c r="JHK43" s="50"/>
      <c r="JHL43" s="50"/>
      <c r="JHM43" s="50"/>
      <c r="JHN43" s="50"/>
      <c r="JHO43" s="50"/>
      <c r="JHP43" s="50"/>
      <c r="JHQ43" s="50"/>
      <c r="JHR43" s="50"/>
      <c r="JHS43" s="50"/>
      <c r="JHT43" s="50"/>
      <c r="JHU43" s="50"/>
      <c r="JHV43" s="50"/>
      <c r="JHW43" s="50"/>
      <c r="JHX43" s="50"/>
      <c r="JHY43" s="50"/>
      <c r="JHZ43" s="50"/>
      <c r="JIA43" s="50"/>
      <c r="JIB43" s="50"/>
      <c r="JIC43" s="50"/>
      <c r="JID43" s="50"/>
      <c r="JIE43" s="50"/>
      <c r="JIF43" s="50"/>
      <c r="JIG43" s="50"/>
      <c r="JIH43" s="50"/>
      <c r="JII43" s="50"/>
      <c r="JIJ43" s="50"/>
      <c r="JIK43" s="50"/>
      <c r="JIL43" s="50"/>
      <c r="JIM43" s="50"/>
      <c r="JIN43" s="50"/>
      <c r="JIO43" s="50"/>
      <c r="JIP43" s="50"/>
      <c r="JIQ43" s="50"/>
      <c r="JIR43" s="50"/>
      <c r="JIS43" s="50"/>
      <c r="JIT43" s="50"/>
      <c r="JIU43" s="50"/>
      <c r="JIV43" s="50"/>
      <c r="JIW43" s="50"/>
      <c r="JIX43" s="50"/>
      <c r="JIY43" s="50"/>
      <c r="JIZ43" s="50"/>
      <c r="JJA43" s="50"/>
      <c r="JJB43" s="50"/>
      <c r="JJC43" s="50"/>
      <c r="JJD43" s="50"/>
      <c r="JJE43" s="50"/>
      <c r="JJF43" s="50"/>
      <c r="JJG43" s="50"/>
      <c r="JJH43" s="50"/>
      <c r="JJI43" s="50"/>
      <c r="JJJ43" s="50"/>
      <c r="JJK43" s="50"/>
      <c r="JJL43" s="50"/>
      <c r="JJM43" s="50"/>
      <c r="JJN43" s="50"/>
      <c r="JJO43" s="50"/>
      <c r="JJP43" s="50"/>
      <c r="JJQ43" s="50"/>
      <c r="JJR43" s="50"/>
      <c r="JJS43" s="50"/>
      <c r="JJT43" s="50"/>
      <c r="JJU43" s="50"/>
      <c r="JJV43" s="50"/>
      <c r="JJW43" s="50"/>
      <c r="JJX43" s="50"/>
      <c r="JJY43" s="50"/>
      <c r="JJZ43" s="50"/>
      <c r="JKA43" s="50"/>
      <c r="JKB43" s="50"/>
      <c r="JKC43" s="50"/>
      <c r="JKD43" s="50"/>
      <c r="JKE43" s="50"/>
      <c r="JKF43" s="50"/>
      <c r="JKG43" s="50"/>
      <c r="JKH43" s="50"/>
      <c r="JKI43" s="50"/>
      <c r="JKJ43" s="50"/>
      <c r="JKK43" s="50"/>
      <c r="JKL43" s="50"/>
      <c r="JKM43" s="50"/>
      <c r="JKN43" s="50"/>
      <c r="JKO43" s="50"/>
      <c r="JKP43" s="50"/>
      <c r="JKQ43" s="50"/>
      <c r="JKR43" s="50"/>
      <c r="JKS43" s="50"/>
      <c r="JKT43" s="50"/>
      <c r="JKU43" s="50"/>
      <c r="JKV43" s="50"/>
      <c r="JKW43" s="50"/>
      <c r="JKX43" s="50"/>
      <c r="JKY43" s="50"/>
      <c r="JKZ43" s="50"/>
      <c r="JLA43" s="50"/>
      <c r="JLB43" s="50"/>
      <c r="JLC43" s="50"/>
      <c r="JLD43" s="50"/>
      <c r="JLE43" s="50"/>
      <c r="JLF43" s="50"/>
      <c r="JLG43" s="50"/>
      <c r="JLH43" s="50"/>
      <c r="JLI43" s="50"/>
      <c r="JLJ43" s="50"/>
      <c r="JLK43" s="50"/>
      <c r="JLL43" s="50"/>
      <c r="JLM43" s="50"/>
      <c r="JLN43" s="50"/>
      <c r="JLO43" s="50"/>
      <c r="JLP43" s="50"/>
      <c r="JLQ43" s="50"/>
      <c r="JLR43" s="50"/>
      <c r="JLS43" s="50"/>
      <c r="JLT43" s="50"/>
      <c r="JLU43" s="50"/>
      <c r="JLV43" s="50"/>
      <c r="JLW43" s="50"/>
      <c r="JLX43" s="50"/>
      <c r="JLY43" s="50"/>
      <c r="JLZ43" s="50"/>
      <c r="JMA43" s="50"/>
      <c r="JMB43" s="50"/>
      <c r="JMC43" s="50"/>
      <c r="JMD43" s="50"/>
      <c r="JME43" s="50"/>
      <c r="JMF43" s="50"/>
      <c r="JMG43" s="50"/>
      <c r="JMH43" s="50"/>
      <c r="JMI43" s="50"/>
      <c r="JMJ43" s="50"/>
      <c r="JMK43" s="50"/>
      <c r="JML43" s="50"/>
      <c r="JMM43" s="50"/>
      <c r="JMN43" s="50"/>
      <c r="JMO43" s="50"/>
      <c r="JMP43" s="50"/>
      <c r="JMQ43" s="50"/>
      <c r="JMR43" s="50"/>
      <c r="JMS43" s="50"/>
      <c r="JMT43" s="50"/>
      <c r="JMU43" s="50"/>
      <c r="JMV43" s="50"/>
      <c r="JMW43" s="50"/>
      <c r="JMX43" s="50"/>
      <c r="JMY43" s="50"/>
      <c r="JMZ43" s="50"/>
      <c r="JNA43" s="50"/>
      <c r="JNB43" s="50"/>
      <c r="JNC43" s="50"/>
      <c r="JND43" s="50"/>
      <c r="JNE43" s="50"/>
      <c r="JNF43" s="50"/>
      <c r="JNG43" s="50"/>
      <c r="JNH43" s="50"/>
      <c r="JNI43" s="50"/>
      <c r="JNJ43" s="50"/>
      <c r="JNK43" s="50"/>
      <c r="JNL43" s="50"/>
      <c r="JNM43" s="50"/>
      <c r="JNN43" s="50"/>
      <c r="JNO43" s="50"/>
      <c r="JNP43" s="50"/>
      <c r="JNQ43" s="50"/>
      <c r="JNR43" s="50"/>
      <c r="JNS43" s="50"/>
      <c r="JNT43" s="50"/>
      <c r="JNU43" s="50"/>
      <c r="JNV43" s="50"/>
      <c r="JNW43" s="50"/>
      <c r="JNX43" s="50"/>
      <c r="JNY43" s="50"/>
      <c r="JNZ43" s="50"/>
      <c r="JOA43" s="50"/>
      <c r="JOB43" s="50"/>
      <c r="JOC43" s="50"/>
      <c r="JOD43" s="50"/>
      <c r="JOE43" s="50"/>
      <c r="JOF43" s="50"/>
      <c r="JOG43" s="50"/>
      <c r="JOH43" s="50"/>
      <c r="JOI43" s="50"/>
      <c r="JOJ43" s="50"/>
      <c r="JOK43" s="50"/>
      <c r="JOL43" s="50"/>
      <c r="JOM43" s="50"/>
      <c r="JON43" s="50"/>
      <c r="JOO43" s="50"/>
      <c r="JOP43" s="50"/>
      <c r="JOQ43" s="50"/>
      <c r="JOR43" s="50"/>
      <c r="JOS43" s="50"/>
      <c r="JOT43" s="50"/>
      <c r="JOU43" s="50"/>
      <c r="JOV43" s="50"/>
      <c r="JOW43" s="50"/>
      <c r="JOX43" s="50"/>
      <c r="JOY43" s="50"/>
      <c r="JOZ43" s="50"/>
      <c r="JPA43" s="50"/>
      <c r="JPB43" s="50"/>
      <c r="JPC43" s="50"/>
      <c r="JPD43" s="50"/>
      <c r="JPE43" s="50"/>
      <c r="JPF43" s="50"/>
      <c r="JPG43" s="50"/>
      <c r="JPH43" s="50"/>
      <c r="JPI43" s="50"/>
      <c r="JPJ43" s="50"/>
      <c r="JPK43" s="50"/>
      <c r="JPL43" s="50"/>
      <c r="JPM43" s="50"/>
      <c r="JPN43" s="50"/>
      <c r="JPO43" s="50"/>
      <c r="JPP43" s="50"/>
      <c r="JPQ43" s="50"/>
      <c r="JPR43" s="50"/>
      <c r="JPS43" s="50"/>
      <c r="JPT43" s="50"/>
      <c r="JPU43" s="50"/>
      <c r="JPV43" s="50"/>
      <c r="JPW43" s="50"/>
      <c r="JPX43" s="50"/>
      <c r="JPY43" s="50"/>
      <c r="JPZ43" s="50"/>
      <c r="JQA43" s="50"/>
      <c r="JQB43" s="50"/>
      <c r="JQC43" s="50"/>
      <c r="JQD43" s="50"/>
      <c r="JQE43" s="50"/>
      <c r="JQF43" s="50"/>
      <c r="JQG43" s="50"/>
      <c r="JQH43" s="50"/>
      <c r="JQI43" s="50"/>
      <c r="JQJ43" s="50"/>
      <c r="JQK43" s="50"/>
      <c r="JQL43" s="50"/>
      <c r="JQM43" s="50"/>
      <c r="JQN43" s="50"/>
      <c r="JQO43" s="50"/>
      <c r="JQP43" s="50"/>
      <c r="JQQ43" s="50"/>
      <c r="JQR43" s="50"/>
      <c r="JQS43" s="50"/>
      <c r="JQT43" s="50"/>
      <c r="JQU43" s="50"/>
      <c r="JQV43" s="50"/>
      <c r="JQW43" s="50"/>
      <c r="JQX43" s="50"/>
      <c r="JQY43" s="50"/>
      <c r="JQZ43" s="50"/>
      <c r="JRA43" s="50"/>
      <c r="JRB43" s="50"/>
      <c r="JRC43" s="50"/>
      <c r="JRD43" s="50"/>
      <c r="JRE43" s="50"/>
      <c r="JRF43" s="50"/>
      <c r="JRG43" s="50"/>
      <c r="JRH43" s="50"/>
      <c r="JRI43" s="50"/>
      <c r="JRJ43" s="50"/>
      <c r="JRK43" s="50"/>
      <c r="JRL43" s="50"/>
      <c r="JRM43" s="50"/>
      <c r="JRN43" s="50"/>
      <c r="JRO43" s="50"/>
      <c r="JRP43" s="50"/>
      <c r="JRQ43" s="50"/>
      <c r="JRR43" s="50"/>
      <c r="JRS43" s="50"/>
      <c r="JRT43" s="50"/>
      <c r="JRU43" s="50"/>
      <c r="JRV43" s="50"/>
      <c r="JRW43" s="50"/>
      <c r="JRX43" s="50"/>
      <c r="JRY43" s="50"/>
      <c r="JRZ43" s="50"/>
      <c r="JSA43" s="50"/>
      <c r="JSB43" s="50"/>
      <c r="JSC43" s="50"/>
      <c r="JSD43" s="50"/>
      <c r="JSE43" s="50"/>
      <c r="JSF43" s="50"/>
      <c r="JSG43" s="50"/>
      <c r="JSH43" s="50"/>
      <c r="JSI43" s="50"/>
      <c r="JSJ43" s="50"/>
      <c r="JSK43" s="50"/>
      <c r="JSL43" s="50"/>
      <c r="JSM43" s="50"/>
      <c r="JSN43" s="50"/>
      <c r="JSO43" s="50"/>
      <c r="JSP43" s="50"/>
      <c r="JSQ43" s="50"/>
      <c r="JSR43" s="50"/>
      <c r="JSS43" s="50"/>
      <c r="JST43" s="50"/>
      <c r="JSU43" s="50"/>
      <c r="JSV43" s="50"/>
      <c r="JSW43" s="50"/>
      <c r="JSX43" s="50"/>
      <c r="JSY43" s="50"/>
      <c r="JSZ43" s="50"/>
      <c r="JTA43" s="50"/>
      <c r="JTB43" s="50"/>
      <c r="JTC43" s="50"/>
      <c r="JTD43" s="50"/>
      <c r="JTE43" s="50"/>
      <c r="JTF43" s="50"/>
      <c r="JTG43" s="50"/>
      <c r="JTH43" s="50"/>
      <c r="JTI43" s="50"/>
      <c r="JTJ43" s="50"/>
      <c r="JTK43" s="50"/>
      <c r="JTL43" s="50"/>
      <c r="JTM43" s="50"/>
      <c r="JTN43" s="50"/>
      <c r="JTO43" s="50"/>
      <c r="JTP43" s="50"/>
      <c r="JTQ43" s="50"/>
      <c r="JTR43" s="50"/>
      <c r="JTS43" s="50"/>
      <c r="JTT43" s="50"/>
      <c r="JTU43" s="50"/>
      <c r="JTV43" s="50"/>
      <c r="JTW43" s="50"/>
      <c r="JTX43" s="50"/>
      <c r="JTY43" s="50"/>
      <c r="JTZ43" s="50"/>
      <c r="JUA43" s="50"/>
      <c r="JUB43" s="50"/>
      <c r="JUC43" s="50"/>
      <c r="JUD43" s="50"/>
      <c r="JUE43" s="50"/>
      <c r="JUF43" s="50"/>
      <c r="JUG43" s="50"/>
      <c r="JUH43" s="50"/>
      <c r="JUI43" s="50"/>
      <c r="JUJ43" s="50"/>
      <c r="JUK43" s="50"/>
      <c r="JUL43" s="50"/>
      <c r="JUM43" s="50"/>
      <c r="JUN43" s="50"/>
      <c r="JUO43" s="50"/>
      <c r="JUP43" s="50"/>
      <c r="JUQ43" s="50"/>
      <c r="JUR43" s="50"/>
      <c r="JUS43" s="50"/>
      <c r="JUT43" s="50"/>
      <c r="JUU43" s="50"/>
      <c r="JUV43" s="50"/>
      <c r="JUW43" s="50"/>
      <c r="JUX43" s="50"/>
      <c r="JUY43" s="50"/>
      <c r="JUZ43" s="50"/>
      <c r="JVA43" s="50"/>
      <c r="JVB43" s="50"/>
      <c r="JVC43" s="50"/>
      <c r="JVD43" s="50"/>
      <c r="JVE43" s="50"/>
      <c r="JVF43" s="50"/>
      <c r="JVG43" s="50"/>
      <c r="JVH43" s="50"/>
      <c r="JVI43" s="50"/>
      <c r="JVJ43" s="50"/>
      <c r="JVK43" s="50"/>
      <c r="JVL43" s="50"/>
      <c r="JVM43" s="50"/>
      <c r="JVN43" s="50"/>
      <c r="JVO43" s="50"/>
      <c r="JVP43" s="50"/>
      <c r="JVQ43" s="50"/>
      <c r="JVR43" s="50"/>
      <c r="JVS43" s="50"/>
      <c r="JVT43" s="50"/>
      <c r="JVU43" s="50"/>
      <c r="JVV43" s="50"/>
      <c r="JVW43" s="50"/>
      <c r="JVX43" s="50"/>
      <c r="JVY43" s="50"/>
      <c r="JVZ43" s="50"/>
      <c r="JWA43" s="50"/>
      <c r="JWB43" s="50"/>
      <c r="JWC43" s="50"/>
      <c r="JWD43" s="50"/>
      <c r="JWE43" s="50"/>
      <c r="JWF43" s="50"/>
      <c r="JWG43" s="50"/>
      <c r="JWH43" s="50"/>
      <c r="JWI43" s="50"/>
      <c r="JWJ43" s="50"/>
      <c r="JWK43" s="50"/>
      <c r="JWL43" s="50"/>
      <c r="JWM43" s="50"/>
      <c r="JWN43" s="50"/>
      <c r="JWO43" s="50"/>
      <c r="JWP43" s="50"/>
      <c r="JWQ43" s="50"/>
      <c r="JWR43" s="50"/>
      <c r="JWS43" s="50"/>
      <c r="JWT43" s="50"/>
      <c r="JWU43" s="50"/>
      <c r="JWV43" s="50"/>
      <c r="JWW43" s="50"/>
      <c r="JWX43" s="50"/>
      <c r="JWY43" s="50"/>
      <c r="JWZ43" s="50"/>
      <c r="JXA43" s="50"/>
      <c r="JXB43" s="50"/>
      <c r="JXC43" s="50"/>
      <c r="JXD43" s="50"/>
      <c r="JXE43" s="50"/>
      <c r="JXF43" s="50"/>
      <c r="JXG43" s="50"/>
      <c r="JXH43" s="50"/>
      <c r="JXI43" s="50"/>
      <c r="JXJ43" s="50"/>
      <c r="JXK43" s="50"/>
      <c r="JXL43" s="50"/>
      <c r="JXM43" s="50"/>
      <c r="JXN43" s="50"/>
      <c r="JXO43" s="50"/>
      <c r="JXP43" s="50"/>
      <c r="JXQ43" s="50"/>
      <c r="JXR43" s="50"/>
      <c r="JXS43" s="50"/>
      <c r="JXT43" s="50"/>
      <c r="JXU43" s="50"/>
      <c r="JXV43" s="50"/>
      <c r="JXW43" s="50"/>
      <c r="JXX43" s="50"/>
      <c r="JXY43" s="50"/>
      <c r="JXZ43" s="50"/>
      <c r="JYA43" s="50"/>
      <c r="JYB43" s="50"/>
      <c r="JYC43" s="50"/>
      <c r="JYD43" s="50"/>
      <c r="JYE43" s="50"/>
      <c r="JYF43" s="50"/>
      <c r="JYG43" s="50"/>
      <c r="JYH43" s="50"/>
      <c r="JYI43" s="50"/>
      <c r="JYJ43" s="50"/>
      <c r="JYK43" s="50"/>
      <c r="JYL43" s="50"/>
      <c r="JYM43" s="50"/>
      <c r="JYN43" s="50"/>
      <c r="JYO43" s="50"/>
      <c r="JYP43" s="50"/>
      <c r="JYQ43" s="50"/>
      <c r="JYR43" s="50"/>
      <c r="JYS43" s="50"/>
      <c r="JYT43" s="50"/>
      <c r="JYU43" s="50"/>
      <c r="JYV43" s="50"/>
      <c r="JYW43" s="50"/>
      <c r="JYX43" s="50"/>
      <c r="JYY43" s="50"/>
      <c r="JYZ43" s="50"/>
      <c r="JZA43" s="50"/>
      <c r="JZB43" s="50"/>
      <c r="JZC43" s="50"/>
      <c r="JZD43" s="50"/>
      <c r="JZE43" s="50"/>
      <c r="JZF43" s="50"/>
      <c r="JZG43" s="50"/>
      <c r="JZH43" s="50"/>
      <c r="JZI43" s="50"/>
      <c r="JZJ43" s="50"/>
      <c r="JZK43" s="50"/>
      <c r="JZL43" s="50"/>
      <c r="JZM43" s="50"/>
      <c r="JZN43" s="50"/>
      <c r="JZO43" s="50"/>
      <c r="JZP43" s="50"/>
      <c r="JZQ43" s="50"/>
      <c r="JZR43" s="50"/>
      <c r="JZS43" s="50"/>
      <c r="JZT43" s="50"/>
      <c r="JZU43" s="50"/>
      <c r="JZV43" s="50"/>
      <c r="JZW43" s="50"/>
      <c r="JZX43" s="50"/>
      <c r="JZY43" s="50"/>
      <c r="JZZ43" s="50"/>
      <c r="KAA43" s="50"/>
      <c r="KAB43" s="50"/>
      <c r="KAC43" s="50"/>
      <c r="KAD43" s="50"/>
      <c r="KAE43" s="50"/>
      <c r="KAF43" s="50"/>
      <c r="KAG43" s="50"/>
      <c r="KAH43" s="50"/>
      <c r="KAI43" s="50"/>
      <c r="KAJ43" s="50"/>
      <c r="KAK43" s="50"/>
      <c r="KAL43" s="50"/>
      <c r="KAM43" s="50"/>
      <c r="KAN43" s="50"/>
      <c r="KAO43" s="50"/>
      <c r="KAP43" s="50"/>
      <c r="KAQ43" s="50"/>
      <c r="KAR43" s="50"/>
      <c r="KAS43" s="50"/>
      <c r="KAT43" s="50"/>
      <c r="KAU43" s="50"/>
      <c r="KAV43" s="50"/>
      <c r="KAW43" s="50"/>
      <c r="KAX43" s="50"/>
      <c r="KAY43" s="50"/>
      <c r="KAZ43" s="50"/>
      <c r="KBA43" s="50"/>
      <c r="KBB43" s="50"/>
      <c r="KBC43" s="50"/>
      <c r="KBD43" s="50"/>
      <c r="KBE43" s="50"/>
      <c r="KBF43" s="50"/>
      <c r="KBG43" s="50"/>
      <c r="KBH43" s="50"/>
      <c r="KBI43" s="50"/>
      <c r="KBJ43" s="50"/>
      <c r="KBK43" s="50"/>
      <c r="KBL43" s="50"/>
      <c r="KBM43" s="50"/>
      <c r="KBN43" s="50"/>
      <c r="KBO43" s="50"/>
      <c r="KBP43" s="50"/>
      <c r="KBQ43" s="50"/>
      <c r="KBR43" s="50"/>
      <c r="KBS43" s="50"/>
      <c r="KBT43" s="50"/>
      <c r="KBU43" s="50"/>
      <c r="KBV43" s="50"/>
      <c r="KBW43" s="50"/>
      <c r="KBX43" s="50"/>
      <c r="KBY43" s="50"/>
      <c r="KBZ43" s="50"/>
      <c r="KCA43" s="50"/>
      <c r="KCB43" s="50"/>
      <c r="KCC43" s="50"/>
      <c r="KCD43" s="50"/>
      <c r="KCE43" s="50"/>
      <c r="KCF43" s="50"/>
      <c r="KCG43" s="50"/>
      <c r="KCH43" s="50"/>
      <c r="KCI43" s="50"/>
      <c r="KCJ43" s="50"/>
      <c r="KCK43" s="50"/>
      <c r="KCL43" s="50"/>
      <c r="KCM43" s="50"/>
      <c r="KCN43" s="50"/>
      <c r="KCO43" s="50"/>
      <c r="KCP43" s="50"/>
      <c r="KCQ43" s="50"/>
      <c r="KCR43" s="50"/>
      <c r="KCS43" s="50"/>
      <c r="KCT43" s="50"/>
      <c r="KCU43" s="50"/>
      <c r="KCV43" s="50"/>
      <c r="KCW43" s="50"/>
      <c r="KCX43" s="50"/>
      <c r="KCY43" s="50"/>
      <c r="KCZ43" s="50"/>
      <c r="KDA43" s="50"/>
      <c r="KDB43" s="50"/>
      <c r="KDC43" s="50"/>
      <c r="KDD43" s="50"/>
      <c r="KDE43" s="50"/>
      <c r="KDF43" s="50"/>
      <c r="KDG43" s="50"/>
      <c r="KDH43" s="50"/>
      <c r="KDI43" s="50"/>
      <c r="KDJ43" s="50"/>
      <c r="KDK43" s="50"/>
      <c r="KDL43" s="50"/>
      <c r="KDM43" s="50"/>
      <c r="KDN43" s="50"/>
      <c r="KDO43" s="50"/>
      <c r="KDP43" s="50"/>
      <c r="KDQ43" s="50"/>
      <c r="KDR43" s="50"/>
      <c r="KDS43" s="50"/>
      <c r="KDT43" s="50"/>
      <c r="KDU43" s="50"/>
      <c r="KDV43" s="50"/>
      <c r="KDW43" s="50"/>
      <c r="KDX43" s="50"/>
      <c r="KDY43" s="50"/>
      <c r="KDZ43" s="50"/>
      <c r="KEA43" s="50"/>
      <c r="KEB43" s="50"/>
      <c r="KEC43" s="50"/>
      <c r="KED43" s="50"/>
      <c r="KEE43" s="50"/>
      <c r="KEF43" s="50"/>
      <c r="KEG43" s="50"/>
      <c r="KEH43" s="50"/>
      <c r="KEI43" s="50"/>
      <c r="KEJ43" s="50"/>
      <c r="KEK43" s="50"/>
      <c r="KEL43" s="50"/>
      <c r="KEM43" s="50"/>
      <c r="KEN43" s="50"/>
      <c r="KEO43" s="50"/>
      <c r="KEP43" s="50"/>
      <c r="KEQ43" s="50"/>
      <c r="KER43" s="50"/>
      <c r="KES43" s="50"/>
      <c r="KET43" s="50"/>
      <c r="KEU43" s="50"/>
      <c r="KEV43" s="50"/>
      <c r="KEW43" s="50"/>
      <c r="KEX43" s="50"/>
      <c r="KEY43" s="50"/>
      <c r="KEZ43" s="50"/>
      <c r="KFA43" s="50"/>
      <c r="KFB43" s="50"/>
      <c r="KFC43" s="50"/>
      <c r="KFD43" s="50"/>
      <c r="KFE43" s="50"/>
      <c r="KFF43" s="50"/>
      <c r="KFG43" s="50"/>
      <c r="KFH43" s="50"/>
      <c r="KFI43" s="50"/>
      <c r="KFJ43" s="50"/>
      <c r="KFK43" s="50"/>
      <c r="KFL43" s="50"/>
      <c r="KFM43" s="50"/>
      <c r="KFN43" s="50"/>
      <c r="KFO43" s="50"/>
      <c r="KFP43" s="50"/>
      <c r="KFQ43" s="50"/>
      <c r="KFR43" s="50"/>
      <c r="KFS43" s="50"/>
      <c r="KFT43" s="50"/>
      <c r="KFU43" s="50"/>
      <c r="KFV43" s="50"/>
      <c r="KFW43" s="50"/>
      <c r="KFX43" s="50"/>
      <c r="KFY43" s="50"/>
      <c r="KFZ43" s="50"/>
      <c r="KGA43" s="50"/>
      <c r="KGB43" s="50"/>
      <c r="KGC43" s="50"/>
      <c r="KGD43" s="50"/>
      <c r="KGE43" s="50"/>
      <c r="KGF43" s="50"/>
      <c r="KGG43" s="50"/>
      <c r="KGH43" s="50"/>
      <c r="KGI43" s="50"/>
      <c r="KGJ43" s="50"/>
      <c r="KGK43" s="50"/>
      <c r="KGL43" s="50"/>
      <c r="KGM43" s="50"/>
      <c r="KGN43" s="50"/>
      <c r="KGO43" s="50"/>
      <c r="KGP43" s="50"/>
      <c r="KGQ43" s="50"/>
      <c r="KGR43" s="50"/>
      <c r="KGS43" s="50"/>
      <c r="KGT43" s="50"/>
      <c r="KGU43" s="50"/>
      <c r="KGV43" s="50"/>
      <c r="KGW43" s="50"/>
      <c r="KGX43" s="50"/>
      <c r="KGY43" s="50"/>
      <c r="KGZ43" s="50"/>
      <c r="KHA43" s="50"/>
      <c r="KHB43" s="50"/>
      <c r="KHC43" s="50"/>
      <c r="KHD43" s="50"/>
      <c r="KHE43" s="50"/>
      <c r="KHF43" s="50"/>
      <c r="KHG43" s="50"/>
      <c r="KHH43" s="50"/>
      <c r="KHI43" s="50"/>
      <c r="KHJ43" s="50"/>
      <c r="KHK43" s="50"/>
      <c r="KHL43" s="50"/>
      <c r="KHM43" s="50"/>
      <c r="KHN43" s="50"/>
      <c r="KHO43" s="50"/>
      <c r="KHP43" s="50"/>
      <c r="KHQ43" s="50"/>
      <c r="KHR43" s="50"/>
      <c r="KHS43" s="50"/>
      <c r="KHT43" s="50"/>
      <c r="KHU43" s="50"/>
      <c r="KHV43" s="50"/>
      <c r="KHW43" s="50"/>
      <c r="KHX43" s="50"/>
      <c r="KHY43" s="50"/>
      <c r="KHZ43" s="50"/>
      <c r="KIA43" s="50"/>
      <c r="KIB43" s="50"/>
      <c r="KIC43" s="50"/>
      <c r="KID43" s="50"/>
      <c r="KIE43" s="50"/>
      <c r="KIF43" s="50"/>
      <c r="KIG43" s="50"/>
      <c r="KIH43" s="50"/>
      <c r="KII43" s="50"/>
      <c r="KIJ43" s="50"/>
      <c r="KIK43" s="50"/>
      <c r="KIL43" s="50"/>
      <c r="KIM43" s="50"/>
      <c r="KIN43" s="50"/>
      <c r="KIO43" s="50"/>
      <c r="KIP43" s="50"/>
      <c r="KIQ43" s="50"/>
      <c r="KIR43" s="50"/>
      <c r="KIS43" s="50"/>
      <c r="KIT43" s="50"/>
      <c r="KIU43" s="50"/>
      <c r="KIV43" s="50"/>
      <c r="KIW43" s="50"/>
      <c r="KIX43" s="50"/>
      <c r="KIY43" s="50"/>
      <c r="KIZ43" s="50"/>
      <c r="KJA43" s="50"/>
      <c r="KJB43" s="50"/>
      <c r="KJC43" s="50"/>
      <c r="KJD43" s="50"/>
      <c r="KJE43" s="50"/>
      <c r="KJF43" s="50"/>
      <c r="KJG43" s="50"/>
      <c r="KJH43" s="50"/>
      <c r="KJI43" s="50"/>
      <c r="KJJ43" s="50"/>
      <c r="KJK43" s="50"/>
      <c r="KJL43" s="50"/>
      <c r="KJM43" s="50"/>
      <c r="KJN43" s="50"/>
      <c r="KJO43" s="50"/>
      <c r="KJP43" s="50"/>
      <c r="KJQ43" s="50"/>
      <c r="KJR43" s="50"/>
      <c r="KJS43" s="50"/>
      <c r="KJT43" s="50"/>
      <c r="KJU43" s="50"/>
      <c r="KJV43" s="50"/>
      <c r="KJW43" s="50"/>
      <c r="KJX43" s="50"/>
      <c r="KJY43" s="50"/>
      <c r="KJZ43" s="50"/>
      <c r="KKA43" s="50"/>
      <c r="KKB43" s="50"/>
      <c r="KKC43" s="50"/>
      <c r="KKD43" s="50"/>
      <c r="KKE43" s="50"/>
      <c r="KKF43" s="50"/>
      <c r="KKG43" s="50"/>
      <c r="KKH43" s="50"/>
      <c r="KKI43" s="50"/>
      <c r="KKJ43" s="50"/>
      <c r="KKK43" s="50"/>
      <c r="KKL43" s="50"/>
      <c r="KKM43" s="50"/>
      <c r="KKN43" s="50"/>
      <c r="KKO43" s="50"/>
      <c r="KKP43" s="50"/>
      <c r="KKQ43" s="50"/>
      <c r="KKR43" s="50"/>
      <c r="KKS43" s="50"/>
      <c r="KKT43" s="50"/>
      <c r="KKU43" s="50"/>
      <c r="KKV43" s="50"/>
      <c r="KKW43" s="50"/>
      <c r="KKX43" s="50"/>
      <c r="KKY43" s="50"/>
      <c r="KKZ43" s="50"/>
      <c r="KLA43" s="50"/>
      <c r="KLB43" s="50"/>
      <c r="KLC43" s="50"/>
      <c r="KLD43" s="50"/>
      <c r="KLE43" s="50"/>
      <c r="KLF43" s="50"/>
      <c r="KLG43" s="50"/>
      <c r="KLH43" s="50"/>
      <c r="KLI43" s="50"/>
      <c r="KLJ43" s="50"/>
      <c r="KLK43" s="50"/>
      <c r="KLL43" s="50"/>
      <c r="KLM43" s="50"/>
      <c r="KLN43" s="50"/>
      <c r="KLO43" s="50"/>
      <c r="KLP43" s="50"/>
      <c r="KLQ43" s="50"/>
      <c r="KLR43" s="50"/>
      <c r="KLS43" s="50"/>
      <c r="KLT43" s="50"/>
      <c r="KLU43" s="50"/>
      <c r="KLV43" s="50"/>
      <c r="KLW43" s="50"/>
      <c r="KLX43" s="50"/>
      <c r="KLY43" s="50"/>
      <c r="KLZ43" s="50"/>
      <c r="KMA43" s="50"/>
      <c r="KMB43" s="50"/>
      <c r="KMC43" s="50"/>
      <c r="KMD43" s="50"/>
      <c r="KME43" s="50"/>
      <c r="KMF43" s="50"/>
      <c r="KMG43" s="50"/>
      <c r="KMH43" s="50"/>
      <c r="KMI43" s="50"/>
      <c r="KMJ43" s="50"/>
      <c r="KMK43" s="50"/>
      <c r="KML43" s="50"/>
      <c r="KMM43" s="50"/>
      <c r="KMN43" s="50"/>
      <c r="KMO43" s="50"/>
      <c r="KMP43" s="50"/>
      <c r="KMQ43" s="50"/>
      <c r="KMR43" s="50"/>
      <c r="KMS43" s="50"/>
      <c r="KMT43" s="50"/>
      <c r="KMU43" s="50"/>
      <c r="KMV43" s="50"/>
      <c r="KMW43" s="50"/>
      <c r="KMX43" s="50"/>
      <c r="KMY43" s="50"/>
      <c r="KMZ43" s="50"/>
      <c r="KNA43" s="50"/>
      <c r="KNB43" s="50"/>
      <c r="KNC43" s="50"/>
      <c r="KND43" s="50"/>
      <c r="KNE43" s="50"/>
      <c r="KNF43" s="50"/>
      <c r="KNG43" s="50"/>
      <c r="KNH43" s="50"/>
      <c r="KNI43" s="50"/>
      <c r="KNJ43" s="50"/>
      <c r="KNK43" s="50"/>
      <c r="KNL43" s="50"/>
      <c r="KNM43" s="50"/>
      <c r="KNN43" s="50"/>
      <c r="KNO43" s="50"/>
      <c r="KNP43" s="50"/>
      <c r="KNQ43" s="50"/>
      <c r="KNR43" s="50"/>
      <c r="KNS43" s="50"/>
      <c r="KNT43" s="50"/>
      <c r="KNU43" s="50"/>
      <c r="KNV43" s="50"/>
      <c r="KNW43" s="50"/>
      <c r="KNX43" s="50"/>
      <c r="KNY43" s="50"/>
      <c r="KNZ43" s="50"/>
      <c r="KOA43" s="50"/>
      <c r="KOB43" s="50"/>
      <c r="KOC43" s="50"/>
      <c r="KOD43" s="50"/>
      <c r="KOE43" s="50"/>
      <c r="KOF43" s="50"/>
      <c r="KOG43" s="50"/>
      <c r="KOH43" s="50"/>
      <c r="KOI43" s="50"/>
      <c r="KOJ43" s="50"/>
      <c r="KOK43" s="50"/>
      <c r="KOL43" s="50"/>
      <c r="KOM43" s="50"/>
      <c r="KON43" s="50"/>
      <c r="KOO43" s="50"/>
      <c r="KOP43" s="50"/>
      <c r="KOQ43" s="50"/>
      <c r="KOR43" s="50"/>
      <c r="KOS43" s="50"/>
      <c r="KOT43" s="50"/>
      <c r="KOU43" s="50"/>
      <c r="KOV43" s="50"/>
      <c r="KOW43" s="50"/>
      <c r="KOX43" s="50"/>
      <c r="KOY43" s="50"/>
      <c r="KOZ43" s="50"/>
      <c r="KPA43" s="50"/>
      <c r="KPB43" s="50"/>
      <c r="KPC43" s="50"/>
      <c r="KPD43" s="50"/>
      <c r="KPE43" s="50"/>
      <c r="KPF43" s="50"/>
      <c r="KPG43" s="50"/>
      <c r="KPH43" s="50"/>
      <c r="KPI43" s="50"/>
      <c r="KPJ43" s="50"/>
      <c r="KPK43" s="50"/>
      <c r="KPL43" s="50"/>
      <c r="KPM43" s="50"/>
      <c r="KPN43" s="50"/>
      <c r="KPO43" s="50"/>
      <c r="KPP43" s="50"/>
      <c r="KPQ43" s="50"/>
      <c r="KPR43" s="50"/>
      <c r="KPS43" s="50"/>
      <c r="KPT43" s="50"/>
      <c r="KPU43" s="50"/>
      <c r="KPV43" s="50"/>
      <c r="KPW43" s="50"/>
      <c r="KPX43" s="50"/>
      <c r="KPY43" s="50"/>
      <c r="KPZ43" s="50"/>
      <c r="KQA43" s="50"/>
      <c r="KQB43" s="50"/>
      <c r="KQC43" s="50"/>
      <c r="KQD43" s="50"/>
      <c r="KQE43" s="50"/>
      <c r="KQF43" s="50"/>
      <c r="KQG43" s="50"/>
      <c r="KQH43" s="50"/>
      <c r="KQI43" s="50"/>
      <c r="KQJ43" s="50"/>
      <c r="KQK43" s="50"/>
      <c r="KQL43" s="50"/>
      <c r="KQM43" s="50"/>
      <c r="KQN43" s="50"/>
      <c r="KQO43" s="50"/>
      <c r="KQP43" s="50"/>
      <c r="KQQ43" s="50"/>
      <c r="KQR43" s="50"/>
      <c r="KQS43" s="50"/>
      <c r="KQT43" s="50"/>
      <c r="KQU43" s="50"/>
      <c r="KQV43" s="50"/>
      <c r="KQW43" s="50"/>
      <c r="KQX43" s="50"/>
      <c r="KQY43" s="50"/>
      <c r="KQZ43" s="50"/>
      <c r="KRA43" s="50"/>
      <c r="KRB43" s="50"/>
      <c r="KRC43" s="50"/>
      <c r="KRD43" s="50"/>
      <c r="KRE43" s="50"/>
      <c r="KRF43" s="50"/>
      <c r="KRG43" s="50"/>
      <c r="KRH43" s="50"/>
      <c r="KRI43" s="50"/>
      <c r="KRJ43" s="50"/>
      <c r="KRK43" s="50"/>
      <c r="KRL43" s="50"/>
      <c r="KRM43" s="50"/>
      <c r="KRN43" s="50"/>
      <c r="KRO43" s="50"/>
      <c r="KRP43" s="50"/>
      <c r="KRQ43" s="50"/>
      <c r="KRR43" s="50"/>
      <c r="KRS43" s="50"/>
      <c r="KRT43" s="50"/>
      <c r="KRU43" s="50"/>
      <c r="KRV43" s="50"/>
      <c r="KRW43" s="50"/>
      <c r="KRX43" s="50"/>
      <c r="KRY43" s="50"/>
      <c r="KRZ43" s="50"/>
      <c r="KSA43" s="50"/>
      <c r="KSB43" s="50"/>
      <c r="KSC43" s="50"/>
      <c r="KSD43" s="50"/>
      <c r="KSE43" s="50"/>
      <c r="KSF43" s="50"/>
      <c r="KSG43" s="50"/>
      <c r="KSH43" s="50"/>
      <c r="KSI43" s="50"/>
      <c r="KSJ43" s="50"/>
      <c r="KSK43" s="50"/>
      <c r="KSL43" s="50"/>
      <c r="KSM43" s="50"/>
      <c r="KSN43" s="50"/>
      <c r="KSO43" s="50"/>
      <c r="KSP43" s="50"/>
      <c r="KSQ43" s="50"/>
      <c r="KSR43" s="50"/>
      <c r="KSS43" s="50"/>
      <c r="KST43" s="50"/>
      <c r="KSU43" s="50"/>
      <c r="KSV43" s="50"/>
      <c r="KSW43" s="50"/>
      <c r="KSX43" s="50"/>
      <c r="KSY43" s="50"/>
      <c r="KSZ43" s="50"/>
      <c r="KTA43" s="50"/>
      <c r="KTB43" s="50"/>
      <c r="KTC43" s="50"/>
      <c r="KTD43" s="50"/>
      <c r="KTE43" s="50"/>
      <c r="KTF43" s="50"/>
      <c r="KTG43" s="50"/>
      <c r="KTH43" s="50"/>
      <c r="KTI43" s="50"/>
      <c r="KTJ43" s="50"/>
      <c r="KTK43" s="50"/>
      <c r="KTL43" s="50"/>
      <c r="KTM43" s="50"/>
      <c r="KTN43" s="50"/>
      <c r="KTO43" s="50"/>
      <c r="KTP43" s="50"/>
      <c r="KTQ43" s="50"/>
      <c r="KTR43" s="50"/>
      <c r="KTS43" s="50"/>
      <c r="KTT43" s="50"/>
      <c r="KTU43" s="50"/>
      <c r="KTV43" s="50"/>
      <c r="KTW43" s="50"/>
      <c r="KTX43" s="50"/>
      <c r="KTY43" s="50"/>
      <c r="KTZ43" s="50"/>
      <c r="KUA43" s="50"/>
      <c r="KUB43" s="50"/>
      <c r="KUC43" s="50"/>
      <c r="KUD43" s="50"/>
      <c r="KUE43" s="50"/>
      <c r="KUF43" s="50"/>
      <c r="KUG43" s="50"/>
      <c r="KUH43" s="50"/>
      <c r="KUI43" s="50"/>
      <c r="KUJ43" s="50"/>
      <c r="KUK43" s="50"/>
      <c r="KUL43" s="50"/>
      <c r="KUM43" s="50"/>
      <c r="KUN43" s="50"/>
      <c r="KUO43" s="50"/>
      <c r="KUP43" s="50"/>
      <c r="KUQ43" s="50"/>
      <c r="KUR43" s="50"/>
      <c r="KUS43" s="50"/>
      <c r="KUT43" s="50"/>
      <c r="KUU43" s="50"/>
      <c r="KUV43" s="50"/>
      <c r="KUW43" s="50"/>
      <c r="KUX43" s="50"/>
      <c r="KUY43" s="50"/>
      <c r="KUZ43" s="50"/>
      <c r="KVA43" s="50"/>
      <c r="KVB43" s="50"/>
      <c r="KVC43" s="50"/>
      <c r="KVD43" s="50"/>
      <c r="KVE43" s="50"/>
      <c r="KVF43" s="50"/>
      <c r="KVG43" s="50"/>
      <c r="KVH43" s="50"/>
      <c r="KVI43" s="50"/>
      <c r="KVJ43" s="50"/>
      <c r="KVK43" s="50"/>
      <c r="KVL43" s="50"/>
      <c r="KVM43" s="50"/>
      <c r="KVN43" s="50"/>
      <c r="KVO43" s="50"/>
      <c r="KVP43" s="50"/>
      <c r="KVQ43" s="50"/>
      <c r="KVR43" s="50"/>
      <c r="KVS43" s="50"/>
      <c r="KVT43" s="50"/>
      <c r="KVU43" s="50"/>
      <c r="KVV43" s="50"/>
      <c r="KVW43" s="50"/>
      <c r="KVX43" s="50"/>
      <c r="KVY43" s="50"/>
      <c r="KVZ43" s="50"/>
      <c r="KWA43" s="50"/>
      <c r="KWB43" s="50"/>
      <c r="KWC43" s="50"/>
      <c r="KWD43" s="50"/>
      <c r="KWE43" s="50"/>
      <c r="KWF43" s="50"/>
      <c r="KWG43" s="50"/>
      <c r="KWH43" s="50"/>
      <c r="KWI43" s="50"/>
      <c r="KWJ43" s="50"/>
      <c r="KWK43" s="50"/>
      <c r="KWL43" s="50"/>
      <c r="KWM43" s="50"/>
      <c r="KWN43" s="50"/>
      <c r="KWO43" s="50"/>
      <c r="KWP43" s="50"/>
      <c r="KWQ43" s="50"/>
      <c r="KWR43" s="50"/>
      <c r="KWS43" s="50"/>
      <c r="KWT43" s="50"/>
      <c r="KWU43" s="50"/>
      <c r="KWV43" s="50"/>
      <c r="KWW43" s="50"/>
      <c r="KWX43" s="50"/>
      <c r="KWY43" s="50"/>
      <c r="KWZ43" s="50"/>
      <c r="KXA43" s="50"/>
      <c r="KXB43" s="50"/>
      <c r="KXC43" s="50"/>
      <c r="KXD43" s="50"/>
      <c r="KXE43" s="50"/>
      <c r="KXF43" s="50"/>
      <c r="KXG43" s="50"/>
      <c r="KXH43" s="50"/>
      <c r="KXI43" s="50"/>
      <c r="KXJ43" s="50"/>
      <c r="KXK43" s="50"/>
      <c r="KXL43" s="50"/>
      <c r="KXM43" s="50"/>
      <c r="KXN43" s="50"/>
      <c r="KXO43" s="50"/>
      <c r="KXP43" s="50"/>
      <c r="KXQ43" s="50"/>
      <c r="KXR43" s="50"/>
      <c r="KXS43" s="50"/>
      <c r="KXT43" s="50"/>
      <c r="KXU43" s="50"/>
      <c r="KXV43" s="50"/>
      <c r="KXW43" s="50"/>
      <c r="KXX43" s="50"/>
      <c r="KXY43" s="50"/>
      <c r="KXZ43" s="50"/>
      <c r="KYA43" s="50"/>
      <c r="KYB43" s="50"/>
      <c r="KYC43" s="50"/>
      <c r="KYD43" s="50"/>
      <c r="KYE43" s="50"/>
      <c r="KYF43" s="50"/>
      <c r="KYG43" s="50"/>
      <c r="KYH43" s="50"/>
      <c r="KYI43" s="50"/>
      <c r="KYJ43" s="50"/>
      <c r="KYK43" s="50"/>
      <c r="KYL43" s="50"/>
      <c r="KYM43" s="50"/>
      <c r="KYN43" s="50"/>
      <c r="KYO43" s="50"/>
      <c r="KYP43" s="50"/>
      <c r="KYQ43" s="50"/>
      <c r="KYR43" s="50"/>
      <c r="KYS43" s="50"/>
      <c r="KYT43" s="50"/>
      <c r="KYU43" s="50"/>
      <c r="KYV43" s="50"/>
      <c r="KYW43" s="50"/>
      <c r="KYX43" s="50"/>
      <c r="KYY43" s="50"/>
      <c r="KYZ43" s="50"/>
      <c r="KZA43" s="50"/>
      <c r="KZB43" s="50"/>
      <c r="KZC43" s="50"/>
      <c r="KZD43" s="50"/>
      <c r="KZE43" s="50"/>
      <c r="KZF43" s="50"/>
      <c r="KZG43" s="50"/>
      <c r="KZH43" s="50"/>
      <c r="KZI43" s="50"/>
      <c r="KZJ43" s="50"/>
      <c r="KZK43" s="50"/>
      <c r="KZL43" s="50"/>
      <c r="KZM43" s="50"/>
      <c r="KZN43" s="50"/>
      <c r="KZO43" s="50"/>
      <c r="KZP43" s="50"/>
      <c r="KZQ43" s="50"/>
      <c r="KZR43" s="50"/>
      <c r="KZS43" s="50"/>
      <c r="KZT43" s="50"/>
      <c r="KZU43" s="50"/>
      <c r="KZV43" s="50"/>
      <c r="KZW43" s="50"/>
      <c r="KZX43" s="50"/>
      <c r="KZY43" s="50"/>
      <c r="KZZ43" s="50"/>
      <c r="LAA43" s="50"/>
      <c r="LAB43" s="50"/>
      <c r="LAC43" s="50"/>
      <c r="LAD43" s="50"/>
      <c r="LAE43" s="50"/>
      <c r="LAF43" s="50"/>
      <c r="LAG43" s="50"/>
      <c r="LAH43" s="50"/>
      <c r="LAI43" s="50"/>
      <c r="LAJ43" s="50"/>
      <c r="LAK43" s="50"/>
      <c r="LAL43" s="50"/>
      <c r="LAM43" s="50"/>
      <c r="LAN43" s="50"/>
      <c r="LAO43" s="50"/>
      <c r="LAP43" s="50"/>
      <c r="LAQ43" s="50"/>
      <c r="LAR43" s="50"/>
      <c r="LAS43" s="50"/>
      <c r="LAT43" s="50"/>
      <c r="LAU43" s="50"/>
      <c r="LAV43" s="50"/>
      <c r="LAW43" s="50"/>
      <c r="LAX43" s="50"/>
      <c r="LAY43" s="50"/>
      <c r="LAZ43" s="50"/>
      <c r="LBA43" s="50"/>
      <c r="LBB43" s="50"/>
      <c r="LBC43" s="50"/>
      <c r="LBD43" s="50"/>
      <c r="LBE43" s="50"/>
      <c r="LBF43" s="50"/>
      <c r="LBG43" s="50"/>
      <c r="LBH43" s="50"/>
      <c r="LBI43" s="50"/>
      <c r="LBJ43" s="50"/>
      <c r="LBK43" s="50"/>
      <c r="LBL43" s="50"/>
      <c r="LBM43" s="50"/>
      <c r="LBN43" s="50"/>
      <c r="LBO43" s="50"/>
      <c r="LBP43" s="50"/>
      <c r="LBQ43" s="50"/>
      <c r="LBR43" s="50"/>
      <c r="LBS43" s="50"/>
      <c r="LBT43" s="50"/>
      <c r="LBU43" s="50"/>
      <c r="LBV43" s="50"/>
      <c r="LBW43" s="50"/>
      <c r="LBX43" s="50"/>
      <c r="LBY43" s="50"/>
      <c r="LBZ43" s="50"/>
      <c r="LCA43" s="50"/>
      <c r="LCB43" s="50"/>
      <c r="LCC43" s="50"/>
      <c r="LCD43" s="50"/>
      <c r="LCE43" s="50"/>
      <c r="LCF43" s="50"/>
      <c r="LCG43" s="50"/>
      <c r="LCH43" s="50"/>
      <c r="LCI43" s="50"/>
      <c r="LCJ43" s="50"/>
      <c r="LCK43" s="50"/>
      <c r="LCL43" s="50"/>
      <c r="LCM43" s="50"/>
      <c r="LCN43" s="50"/>
      <c r="LCO43" s="50"/>
      <c r="LCP43" s="50"/>
      <c r="LCQ43" s="50"/>
      <c r="LCR43" s="50"/>
      <c r="LCS43" s="50"/>
      <c r="LCT43" s="50"/>
      <c r="LCU43" s="50"/>
      <c r="LCV43" s="50"/>
      <c r="LCW43" s="50"/>
      <c r="LCX43" s="50"/>
      <c r="LCY43" s="50"/>
      <c r="LCZ43" s="50"/>
      <c r="LDA43" s="50"/>
      <c r="LDB43" s="50"/>
      <c r="LDC43" s="50"/>
      <c r="LDD43" s="50"/>
      <c r="LDE43" s="50"/>
      <c r="LDF43" s="50"/>
      <c r="LDG43" s="50"/>
      <c r="LDH43" s="50"/>
      <c r="LDI43" s="50"/>
      <c r="LDJ43" s="50"/>
      <c r="LDK43" s="50"/>
      <c r="LDL43" s="50"/>
      <c r="LDM43" s="50"/>
      <c r="LDN43" s="50"/>
      <c r="LDO43" s="50"/>
      <c r="LDP43" s="50"/>
      <c r="LDQ43" s="50"/>
      <c r="LDR43" s="50"/>
      <c r="LDS43" s="50"/>
      <c r="LDT43" s="50"/>
      <c r="LDU43" s="50"/>
      <c r="LDV43" s="50"/>
      <c r="LDW43" s="50"/>
      <c r="LDX43" s="50"/>
      <c r="LDY43" s="50"/>
      <c r="LDZ43" s="50"/>
      <c r="LEA43" s="50"/>
      <c r="LEB43" s="50"/>
      <c r="LEC43" s="50"/>
      <c r="LED43" s="50"/>
      <c r="LEE43" s="50"/>
      <c r="LEF43" s="50"/>
      <c r="LEG43" s="50"/>
      <c r="LEH43" s="50"/>
      <c r="LEI43" s="50"/>
      <c r="LEJ43" s="50"/>
      <c r="LEK43" s="50"/>
      <c r="LEL43" s="50"/>
      <c r="LEM43" s="50"/>
      <c r="LEN43" s="50"/>
      <c r="LEO43" s="50"/>
      <c r="LEP43" s="50"/>
      <c r="LEQ43" s="50"/>
      <c r="LER43" s="50"/>
      <c r="LES43" s="50"/>
      <c r="LET43" s="50"/>
      <c r="LEU43" s="50"/>
      <c r="LEV43" s="50"/>
      <c r="LEW43" s="50"/>
      <c r="LEX43" s="50"/>
      <c r="LEY43" s="50"/>
      <c r="LEZ43" s="50"/>
      <c r="LFA43" s="50"/>
      <c r="LFB43" s="50"/>
      <c r="LFC43" s="50"/>
      <c r="LFD43" s="50"/>
      <c r="LFE43" s="50"/>
      <c r="LFF43" s="50"/>
      <c r="LFG43" s="50"/>
      <c r="LFH43" s="50"/>
      <c r="LFI43" s="50"/>
      <c r="LFJ43" s="50"/>
      <c r="LFK43" s="50"/>
      <c r="LFL43" s="50"/>
      <c r="LFM43" s="50"/>
      <c r="LFN43" s="50"/>
      <c r="LFO43" s="50"/>
      <c r="LFP43" s="50"/>
      <c r="LFQ43" s="50"/>
      <c r="LFR43" s="50"/>
      <c r="LFS43" s="50"/>
      <c r="LFT43" s="50"/>
      <c r="LFU43" s="50"/>
      <c r="LFV43" s="50"/>
      <c r="LFW43" s="50"/>
      <c r="LFX43" s="50"/>
      <c r="LFY43" s="50"/>
      <c r="LFZ43" s="50"/>
      <c r="LGA43" s="50"/>
      <c r="LGB43" s="50"/>
      <c r="LGC43" s="50"/>
      <c r="LGD43" s="50"/>
      <c r="LGE43" s="50"/>
      <c r="LGF43" s="50"/>
      <c r="LGG43" s="50"/>
      <c r="LGH43" s="50"/>
      <c r="LGI43" s="50"/>
      <c r="LGJ43" s="50"/>
      <c r="LGK43" s="50"/>
      <c r="LGL43" s="50"/>
      <c r="LGM43" s="50"/>
      <c r="LGN43" s="50"/>
      <c r="LGO43" s="50"/>
      <c r="LGP43" s="50"/>
      <c r="LGQ43" s="50"/>
      <c r="LGR43" s="50"/>
      <c r="LGS43" s="50"/>
      <c r="LGT43" s="50"/>
      <c r="LGU43" s="50"/>
      <c r="LGV43" s="50"/>
      <c r="LGW43" s="50"/>
      <c r="LGX43" s="50"/>
      <c r="LGY43" s="50"/>
      <c r="LGZ43" s="50"/>
      <c r="LHA43" s="50"/>
      <c r="LHB43" s="50"/>
      <c r="LHC43" s="50"/>
      <c r="LHD43" s="50"/>
      <c r="LHE43" s="50"/>
      <c r="LHF43" s="50"/>
      <c r="LHG43" s="50"/>
      <c r="LHH43" s="50"/>
      <c r="LHI43" s="50"/>
      <c r="LHJ43" s="50"/>
      <c r="LHK43" s="50"/>
      <c r="LHL43" s="50"/>
      <c r="LHM43" s="50"/>
      <c r="LHN43" s="50"/>
      <c r="LHO43" s="50"/>
      <c r="LHP43" s="50"/>
      <c r="LHQ43" s="50"/>
      <c r="LHR43" s="50"/>
      <c r="LHS43" s="50"/>
      <c r="LHT43" s="50"/>
      <c r="LHU43" s="50"/>
      <c r="LHV43" s="50"/>
      <c r="LHW43" s="50"/>
      <c r="LHX43" s="50"/>
      <c r="LHY43" s="50"/>
      <c r="LHZ43" s="50"/>
      <c r="LIA43" s="50"/>
      <c r="LIB43" s="50"/>
      <c r="LIC43" s="50"/>
      <c r="LID43" s="50"/>
      <c r="LIE43" s="50"/>
      <c r="LIF43" s="50"/>
      <c r="LIG43" s="50"/>
      <c r="LIH43" s="50"/>
      <c r="LII43" s="50"/>
      <c r="LIJ43" s="50"/>
      <c r="LIK43" s="50"/>
      <c r="LIL43" s="50"/>
      <c r="LIM43" s="50"/>
      <c r="LIN43" s="50"/>
      <c r="LIO43" s="50"/>
      <c r="LIP43" s="50"/>
      <c r="LIQ43" s="50"/>
      <c r="LIR43" s="50"/>
      <c r="LIS43" s="50"/>
      <c r="LIT43" s="50"/>
      <c r="LIU43" s="50"/>
      <c r="LIV43" s="50"/>
      <c r="LIW43" s="50"/>
      <c r="LIX43" s="50"/>
      <c r="LIY43" s="50"/>
      <c r="LIZ43" s="50"/>
      <c r="LJA43" s="50"/>
      <c r="LJB43" s="50"/>
      <c r="LJC43" s="50"/>
      <c r="LJD43" s="50"/>
      <c r="LJE43" s="50"/>
      <c r="LJF43" s="50"/>
      <c r="LJG43" s="50"/>
      <c r="LJH43" s="50"/>
      <c r="LJI43" s="50"/>
      <c r="LJJ43" s="50"/>
      <c r="LJK43" s="50"/>
      <c r="LJL43" s="50"/>
      <c r="LJM43" s="50"/>
      <c r="LJN43" s="50"/>
      <c r="LJO43" s="50"/>
      <c r="LJP43" s="50"/>
      <c r="LJQ43" s="50"/>
      <c r="LJR43" s="50"/>
      <c r="LJS43" s="50"/>
      <c r="LJT43" s="50"/>
      <c r="LJU43" s="50"/>
      <c r="LJV43" s="50"/>
      <c r="LJW43" s="50"/>
      <c r="LJX43" s="50"/>
      <c r="LJY43" s="50"/>
      <c r="LJZ43" s="50"/>
      <c r="LKA43" s="50"/>
      <c r="LKB43" s="50"/>
      <c r="LKC43" s="50"/>
      <c r="LKD43" s="50"/>
      <c r="LKE43" s="50"/>
      <c r="LKF43" s="50"/>
      <c r="LKG43" s="50"/>
      <c r="LKH43" s="50"/>
      <c r="LKI43" s="50"/>
      <c r="LKJ43" s="50"/>
      <c r="LKK43" s="50"/>
      <c r="LKL43" s="50"/>
      <c r="LKM43" s="50"/>
      <c r="LKN43" s="50"/>
      <c r="LKO43" s="50"/>
      <c r="LKP43" s="50"/>
      <c r="LKQ43" s="50"/>
      <c r="LKR43" s="50"/>
      <c r="LKS43" s="50"/>
      <c r="LKT43" s="50"/>
      <c r="LKU43" s="50"/>
      <c r="LKV43" s="50"/>
      <c r="LKW43" s="50"/>
      <c r="LKX43" s="50"/>
      <c r="LKY43" s="50"/>
      <c r="LKZ43" s="50"/>
      <c r="LLA43" s="50"/>
      <c r="LLB43" s="50"/>
      <c r="LLC43" s="50"/>
      <c r="LLD43" s="50"/>
      <c r="LLE43" s="50"/>
      <c r="LLF43" s="50"/>
      <c r="LLG43" s="50"/>
      <c r="LLH43" s="50"/>
      <c r="LLI43" s="50"/>
      <c r="LLJ43" s="50"/>
      <c r="LLK43" s="50"/>
      <c r="LLL43" s="50"/>
      <c r="LLM43" s="50"/>
      <c r="LLN43" s="50"/>
      <c r="LLO43" s="50"/>
      <c r="LLP43" s="50"/>
      <c r="LLQ43" s="50"/>
      <c r="LLR43" s="50"/>
      <c r="LLS43" s="50"/>
      <c r="LLT43" s="50"/>
      <c r="LLU43" s="50"/>
      <c r="LLV43" s="50"/>
      <c r="LLW43" s="50"/>
      <c r="LLX43" s="50"/>
      <c r="LLY43" s="50"/>
      <c r="LLZ43" s="50"/>
      <c r="LMA43" s="50"/>
      <c r="LMB43" s="50"/>
      <c r="LMC43" s="50"/>
      <c r="LMD43" s="50"/>
      <c r="LME43" s="50"/>
      <c r="LMF43" s="50"/>
      <c r="LMG43" s="50"/>
      <c r="LMH43" s="50"/>
      <c r="LMI43" s="50"/>
      <c r="LMJ43" s="50"/>
      <c r="LMK43" s="50"/>
      <c r="LML43" s="50"/>
      <c r="LMM43" s="50"/>
      <c r="LMN43" s="50"/>
      <c r="LMO43" s="50"/>
      <c r="LMP43" s="50"/>
      <c r="LMQ43" s="50"/>
      <c r="LMR43" s="50"/>
      <c r="LMS43" s="50"/>
      <c r="LMT43" s="50"/>
      <c r="LMU43" s="50"/>
      <c r="LMV43" s="50"/>
      <c r="LMW43" s="50"/>
      <c r="LMX43" s="50"/>
      <c r="LMY43" s="50"/>
      <c r="LMZ43" s="50"/>
      <c r="LNA43" s="50"/>
      <c r="LNB43" s="50"/>
      <c r="LNC43" s="50"/>
      <c r="LND43" s="50"/>
      <c r="LNE43" s="50"/>
      <c r="LNF43" s="50"/>
      <c r="LNG43" s="50"/>
      <c r="LNH43" s="50"/>
      <c r="LNI43" s="50"/>
      <c r="LNJ43" s="50"/>
      <c r="LNK43" s="50"/>
      <c r="LNL43" s="50"/>
      <c r="LNM43" s="50"/>
      <c r="LNN43" s="50"/>
      <c r="LNO43" s="50"/>
      <c r="LNP43" s="50"/>
      <c r="LNQ43" s="50"/>
      <c r="LNR43" s="50"/>
      <c r="LNS43" s="50"/>
      <c r="LNT43" s="50"/>
      <c r="LNU43" s="50"/>
      <c r="LNV43" s="50"/>
      <c r="LNW43" s="50"/>
      <c r="LNX43" s="50"/>
      <c r="LNY43" s="50"/>
      <c r="LNZ43" s="50"/>
      <c r="LOA43" s="50"/>
      <c r="LOB43" s="50"/>
      <c r="LOC43" s="50"/>
      <c r="LOD43" s="50"/>
      <c r="LOE43" s="50"/>
      <c r="LOF43" s="50"/>
      <c r="LOG43" s="50"/>
      <c r="LOH43" s="50"/>
      <c r="LOI43" s="50"/>
      <c r="LOJ43" s="50"/>
      <c r="LOK43" s="50"/>
      <c r="LOL43" s="50"/>
      <c r="LOM43" s="50"/>
      <c r="LON43" s="50"/>
      <c r="LOO43" s="50"/>
      <c r="LOP43" s="50"/>
      <c r="LOQ43" s="50"/>
      <c r="LOR43" s="50"/>
      <c r="LOS43" s="50"/>
      <c r="LOT43" s="50"/>
      <c r="LOU43" s="50"/>
      <c r="LOV43" s="50"/>
      <c r="LOW43" s="50"/>
      <c r="LOX43" s="50"/>
      <c r="LOY43" s="50"/>
      <c r="LOZ43" s="50"/>
      <c r="LPA43" s="50"/>
      <c r="LPB43" s="50"/>
      <c r="LPC43" s="50"/>
      <c r="LPD43" s="50"/>
      <c r="LPE43" s="50"/>
      <c r="LPF43" s="50"/>
      <c r="LPG43" s="50"/>
      <c r="LPH43" s="50"/>
      <c r="LPI43" s="50"/>
      <c r="LPJ43" s="50"/>
      <c r="LPK43" s="50"/>
      <c r="LPL43" s="50"/>
      <c r="LPM43" s="50"/>
      <c r="LPN43" s="50"/>
      <c r="LPO43" s="50"/>
      <c r="LPP43" s="50"/>
      <c r="LPQ43" s="50"/>
      <c r="LPR43" s="50"/>
      <c r="LPS43" s="50"/>
      <c r="LPT43" s="50"/>
      <c r="LPU43" s="50"/>
      <c r="LPV43" s="50"/>
      <c r="LPW43" s="50"/>
      <c r="LPX43" s="50"/>
      <c r="LPY43" s="50"/>
      <c r="LPZ43" s="50"/>
      <c r="LQA43" s="50"/>
      <c r="LQB43" s="50"/>
      <c r="LQC43" s="50"/>
      <c r="LQD43" s="50"/>
      <c r="LQE43" s="50"/>
      <c r="LQF43" s="50"/>
      <c r="LQG43" s="50"/>
      <c r="LQH43" s="50"/>
      <c r="LQI43" s="50"/>
      <c r="LQJ43" s="50"/>
      <c r="LQK43" s="50"/>
      <c r="LQL43" s="50"/>
      <c r="LQM43" s="50"/>
      <c r="LQN43" s="50"/>
      <c r="LQO43" s="50"/>
      <c r="LQP43" s="50"/>
      <c r="LQQ43" s="50"/>
      <c r="LQR43" s="50"/>
      <c r="LQS43" s="50"/>
      <c r="LQT43" s="50"/>
      <c r="LQU43" s="50"/>
      <c r="LQV43" s="50"/>
      <c r="LQW43" s="50"/>
      <c r="LQX43" s="50"/>
      <c r="LQY43" s="50"/>
      <c r="LQZ43" s="50"/>
      <c r="LRA43" s="50"/>
      <c r="LRB43" s="50"/>
      <c r="LRC43" s="50"/>
      <c r="LRD43" s="50"/>
      <c r="LRE43" s="50"/>
      <c r="LRF43" s="50"/>
      <c r="LRG43" s="50"/>
      <c r="LRH43" s="50"/>
      <c r="LRI43" s="50"/>
      <c r="LRJ43" s="50"/>
      <c r="LRK43" s="50"/>
      <c r="LRL43" s="50"/>
      <c r="LRM43" s="50"/>
      <c r="LRN43" s="50"/>
      <c r="LRO43" s="50"/>
      <c r="LRP43" s="50"/>
      <c r="LRQ43" s="50"/>
      <c r="LRR43" s="50"/>
      <c r="LRS43" s="50"/>
      <c r="LRT43" s="50"/>
      <c r="LRU43" s="50"/>
      <c r="LRV43" s="50"/>
      <c r="LRW43" s="50"/>
      <c r="LRX43" s="50"/>
      <c r="LRY43" s="50"/>
      <c r="LRZ43" s="50"/>
      <c r="LSA43" s="50"/>
      <c r="LSB43" s="50"/>
      <c r="LSC43" s="50"/>
      <c r="LSD43" s="50"/>
      <c r="LSE43" s="50"/>
      <c r="LSF43" s="50"/>
      <c r="LSG43" s="50"/>
      <c r="LSH43" s="50"/>
      <c r="LSI43" s="50"/>
      <c r="LSJ43" s="50"/>
      <c r="LSK43" s="50"/>
      <c r="LSL43" s="50"/>
      <c r="LSM43" s="50"/>
      <c r="LSN43" s="50"/>
      <c r="LSO43" s="50"/>
      <c r="LSP43" s="50"/>
      <c r="LSQ43" s="50"/>
      <c r="LSR43" s="50"/>
      <c r="LSS43" s="50"/>
      <c r="LST43" s="50"/>
      <c r="LSU43" s="50"/>
      <c r="LSV43" s="50"/>
      <c r="LSW43" s="50"/>
      <c r="LSX43" s="50"/>
      <c r="LSY43" s="50"/>
      <c r="LSZ43" s="50"/>
      <c r="LTA43" s="50"/>
      <c r="LTB43" s="50"/>
      <c r="LTC43" s="50"/>
      <c r="LTD43" s="50"/>
      <c r="LTE43" s="50"/>
      <c r="LTF43" s="50"/>
      <c r="LTG43" s="50"/>
      <c r="LTH43" s="50"/>
      <c r="LTI43" s="50"/>
      <c r="LTJ43" s="50"/>
      <c r="LTK43" s="50"/>
      <c r="LTL43" s="50"/>
      <c r="LTM43" s="50"/>
      <c r="LTN43" s="50"/>
      <c r="LTO43" s="50"/>
      <c r="LTP43" s="50"/>
      <c r="LTQ43" s="50"/>
      <c r="LTR43" s="50"/>
      <c r="LTS43" s="50"/>
      <c r="LTT43" s="50"/>
      <c r="LTU43" s="50"/>
      <c r="LTV43" s="50"/>
      <c r="LTW43" s="50"/>
      <c r="LTX43" s="50"/>
      <c r="LTY43" s="50"/>
      <c r="LTZ43" s="50"/>
      <c r="LUA43" s="50"/>
      <c r="LUB43" s="50"/>
      <c r="LUC43" s="50"/>
      <c r="LUD43" s="50"/>
      <c r="LUE43" s="50"/>
      <c r="LUF43" s="50"/>
      <c r="LUG43" s="50"/>
      <c r="LUH43" s="50"/>
      <c r="LUI43" s="50"/>
      <c r="LUJ43" s="50"/>
      <c r="LUK43" s="50"/>
      <c r="LUL43" s="50"/>
      <c r="LUM43" s="50"/>
      <c r="LUN43" s="50"/>
      <c r="LUO43" s="50"/>
      <c r="LUP43" s="50"/>
      <c r="LUQ43" s="50"/>
      <c r="LUR43" s="50"/>
      <c r="LUS43" s="50"/>
      <c r="LUT43" s="50"/>
      <c r="LUU43" s="50"/>
      <c r="LUV43" s="50"/>
      <c r="LUW43" s="50"/>
      <c r="LUX43" s="50"/>
      <c r="LUY43" s="50"/>
      <c r="LUZ43" s="50"/>
      <c r="LVA43" s="50"/>
      <c r="LVB43" s="50"/>
      <c r="LVC43" s="50"/>
      <c r="LVD43" s="50"/>
      <c r="LVE43" s="50"/>
      <c r="LVF43" s="50"/>
      <c r="LVG43" s="50"/>
      <c r="LVH43" s="50"/>
      <c r="LVI43" s="50"/>
      <c r="LVJ43" s="50"/>
      <c r="LVK43" s="50"/>
      <c r="LVL43" s="50"/>
      <c r="LVM43" s="50"/>
      <c r="LVN43" s="50"/>
      <c r="LVO43" s="50"/>
      <c r="LVP43" s="50"/>
      <c r="LVQ43" s="50"/>
      <c r="LVR43" s="50"/>
      <c r="LVS43" s="50"/>
      <c r="LVT43" s="50"/>
      <c r="LVU43" s="50"/>
      <c r="LVV43" s="50"/>
      <c r="LVW43" s="50"/>
      <c r="LVX43" s="50"/>
      <c r="LVY43" s="50"/>
      <c r="LVZ43" s="50"/>
      <c r="LWA43" s="50"/>
      <c r="LWB43" s="50"/>
      <c r="LWC43" s="50"/>
      <c r="LWD43" s="50"/>
      <c r="LWE43" s="50"/>
      <c r="LWF43" s="50"/>
      <c r="LWG43" s="50"/>
      <c r="LWH43" s="50"/>
      <c r="LWI43" s="50"/>
      <c r="LWJ43" s="50"/>
      <c r="LWK43" s="50"/>
      <c r="LWL43" s="50"/>
      <c r="LWM43" s="50"/>
      <c r="LWN43" s="50"/>
      <c r="LWO43" s="50"/>
      <c r="LWP43" s="50"/>
      <c r="LWQ43" s="50"/>
      <c r="LWR43" s="50"/>
      <c r="LWS43" s="50"/>
      <c r="LWT43" s="50"/>
      <c r="LWU43" s="50"/>
      <c r="LWV43" s="50"/>
      <c r="LWW43" s="50"/>
      <c r="LWX43" s="50"/>
      <c r="LWY43" s="50"/>
      <c r="LWZ43" s="50"/>
      <c r="LXA43" s="50"/>
      <c r="LXB43" s="50"/>
      <c r="LXC43" s="50"/>
      <c r="LXD43" s="50"/>
      <c r="LXE43" s="50"/>
      <c r="LXF43" s="50"/>
      <c r="LXG43" s="50"/>
      <c r="LXH43" s="50"/>
      <c r="LXI43" s="50"/>
      <c r="LXJ43" s="50"/>
      <c r="LXK43" s="50"/>
      <c r="LXL43" s="50"/>
      <c r="LXM43" s="50"/>
      <c r="LXN43" s="50"/>
      <c r="LXO43" s="50"/>
      <c r="LXP43" s="50"/>
      <c r="LXQ43" s="50"/>
      <c r="LXR43" s="50"/>
      <c r="LXS43" s="50"/>
      <c r="LXT43" s="50"/>
      <c r="LXU43" s="50"/>
      <c r="LXV43" s="50"/>
      <c r="LXW43" s="50"/>
      <c r="LXX43" s="50"/>
      <c r="LXY43" s="50"/>
      <c r="LXZ43" s="50"/>
      <c r="LYA43" s="50"/>
      <c r="LYB43" s="50"/>
      <c r="LYC43" s="50"/>
      <c r="LYD43" s="50"/>
      <c r="LYE43" s="50"/>
      <c r="LYF43" s="50"/>
      <c r="LYG43" s="50"/>
      <c r="LYH43" s="50"/>
      <c r="LYI43" s="50"/>
      <c r="LYJ43" s="50"/>
      <c r="LYK43" s="50"/>
      <c r="LYL43" s="50"/>
      <c r="LYM43" s="50"/>
      <c r="LYN43" s="50"/>
      <c r="LYO43" s="50"/>
      <c r="LYP43" s="50"/>
      <c r="LYQ43" s="50"/>
      <c r="LYR43" s="50"/>
      <c r="LYS43" s="50"/>
      <c r="LYT43" s="50"/>
      <c r="LYU43" s="50"/>
      <c r="LYV43" s="50"/>
      <c r="LYW43" s="50"/>
      <c r="LYX43" s="50"/>
      <c r="LYY43" s="50"/>
      <c r="LYZ43" s="50"/>
      <c r="LZA43" s="50"/>
      <c r="LZB43" s="50"/>
      <c r="LZC43" s="50"/>
      <c r="LZD43" s="50"/>
      <c r="LZE43" s="50"/>
      <c r="LZF43" s="50"/>
      <c r="LZG43" s="50"/>
      <c r="LZH43" s="50"/>
      <c r="LZI43" s="50"/>
      <c r="LZJ43" s="50"/>
      <c r="LZK43" s="50"/>
      <c r="LZL43" s="50"/>
      <c r="LZM43" s="50"/>
      <c r="LZN43" s="50"/>
      <c r="LZO43" s="50"/>
      <c r="LZP43" s="50"/>
      <c r="LZQ43" s="50"/>
      <c r="LZR43" s="50"/>
      <c r="LZS43" s="50"/>
      <c r="LZT43" s="50"/>
      <c r="LZU43" s="50"/>
      <c r="LZV43" s="50"/>
      <c r="LZW43" s="50"/>
      <c r="LZX43" s="50"/>
      <c r="LZY43" s="50"/>
      <c r="LZZ43" s="50"/>
      <c r="MAA43" s="50"/>
      <c r="MAB43" s="50"/>
      <c r="MAC43" s="50"/>
      <c r="MAD43" s="50"/>
      <c r="MAE43" s="50"/>
      <c r="MAF43" s="50"/>
      <c r="MAG43" s="50"/>
      <c r="MAH43" s="50"/>
      <c r="MAI43" s="50"/>
      <c r="MAJ43" s="50"/>
      <c r="MAK43" s="50"/>
      <c r="MAL43" s="50"/>
      <c r="MAM43" s="50"/>
      <c r="MAN43" s="50"/>
      <c r="MAO43" s="50"/>
      <c r="MAP43" s="50"/>
      <c r="MAQ43" s="50"/>
      <c r="MAR43" s="50"/>
      <c r="MAS43" s="50"/>
      <c r="MAT43" s="50"/>
      <c r="MAU43" s="50"/>
      <c r="MAV43" s="50"/>
      <c r="MAW43" s="50"/>
      <c r="MAX43" s="50"/>
      <c r="MAY43" s="50"/>
      <c r="MAZ43" s="50"/>
      <c r="MBA43" s="50"/>
      <c r="MBB43" s="50"/>
      <c r="MBC43" s="50"/>
      <c r="MBD43" s="50"/>
      <c r="MBE43" s="50"/>
      <c r="MBF43" s="50"/>
      <c r="MBG43" s="50"/>
      <c r="MBH43" s="50"/>
      <c r="MBI43" s="50"/>
      <c r="MBJ43" s="50"/>
      <c r="MBK43" s="50"/>
      <c r="MBL43" s="50"/>
      <c r="MBM43" s="50"/>
      <c r="MBN43" s="50"/>
      <c r="MBO43" s="50"/>
      <c r="MBP43" s="50"/>
      <c r="MBQ43" s="50"/>
      <c r="MBR43" s="50"/>
      <c r="MBS43" s="50"/>
      <c r="MBT43" s="50"/>
      <c r="MBU43" s="50"/>
      <c r="MBV43" s="50"/>
      <c r="MBW43" s="50"/>
      <c r="MBX43" s="50"/>
      <c r="MBY43" s="50"/>
      <c r="MBZ43" s="50"/>
      <c r="MCA43" s="50"/>
      <c r="MCB43" s="50"/>
      <c r="MCC43" s="50"/>
      <c r="MCD43" s="50"/>
      <c r="MCE43" s="50"/>
      <c r="MCF43" s="50"/>
      <c r="MCG43" s="50"/>
      <c r="MCH43" s="50"/>
      <c r="MCI43" s="50"/>
      <c r="MCJ43" s="50"/>
      <c r="MCK43" s="50"/>
      <c r="MCL43" s="50"/>
      <c r="MCM43" s="50"/>
      <c r="MCN43" s="50"/>
      <c r="MCO43" s="50"/>
      <c r="MCP43" s="50"/>
      <c r="MCQ43" s="50"/>
      <c r="MCR43" s="50"/>
      <c r="MCS43" s="50"/>
      <c r="MCT43" s="50"/>
      <c r="MCU43" s="50"/>
      <c r="MCV43" s="50"/>
      <c r="MCW43" s="50"/>
      <c r="MCX43" s="50"/>
      <c r="MCY43" s="50"/>
      <c r="MCZ43" s="50"/>
      <c r="MDA43" s="50"/>
      <c r="MDB43" s="50"/>
      <c r="MDC43" s="50"/>
      <c r="MDD43" s="50"/>
      <c r="MDE43" s="50"/>
      <c r="MDF43" s="50"/>
      <c r="MDG43" s="50"/>
      <c r="MDH43" s="50"/>
      <c r="MDI43" s="50"/>
      <c r="MDJ43" s="50"/>
      <c r="MDK43" s="50"/>
      <c r="MDL43" s="50"/>
      <c r="MDM43" s="50"/>
      <c r="MDN43" s="50"/>
      <c r="MDO43" s="50"/>
      <c r="MDP43" s="50"/>
      <c r="MDQ43" s="50"/>
      <c r="MDR43" s="50"/>
      <c r="MDS43" s="50"/>
      <c r="MDT43" s="50"/>
      <c r="MDU43" s="50"/>
      <c r="MDV43" s="50"/>
      <c r="MDW43" s="50"/>
      <c r="MDX43" s="50"/>
      <c r="MDY43" s="50"/>
      <c r="MDZ43" s="50"/>
      <c r="MEA43" s="50"/>
      <c r="MEB43" s="50"/>
      <c r="MEC43" s="50"/>
      <c r="MED43" s="50"/>
      <c r="MEE43" s="50"/>
      <c r="MEF43" s="50"/>
      <c r="MEG43" s="50"/>
      <c r="MEH43" s="50"/>
      <c r="MEI43" s="50"/>
      <c r="MEJ43" s="50"/>
      <c r="MEK43" s="50"/>
      <c r="MEL43" s="50"/>
      <c r="MEM43" s="50"/>
      <c r="MEN43" s="50"/>
      <c r="MEO43" s="50"/>
      <c r="MEP43" s="50"/>
      <c r="MEQ43" s="50"/>
      <c r="MER43" s="50"/>
      <c r="MES43" s="50"/>
      <c r="MET43" s="50"/>
      <c r="MEU43" s="50"/>
      <c r="MEV43" s="50"/>
      <c r="MEW43" s="50"/>
      <c r="MEX43" s="50"/>
      <c r="MEY43" s="50"/>
      <c r="MEZ43" s="50"/>
      <c r="MFA43" s="50"/>
      <c r="MFB43" s="50"/>
      <c r="MFC43" s="50"/>
      <c r="MFD43" s="50"/>
      <c r="MFE43" s="50"/>
      <c r="MFF43" s="50"/>
      <c r="MFG43" s="50"/>
      <c r="MFH43" s="50"/>
      <c r="MFI43" s="50"/>
      <c r="MFJ43" s="50"/>
      <c r="MFK43" s="50"/>
      <c r="MFL43" s="50"/>
      <c r="MFM43" s="50"/>
      <c r="MFN43" s="50"/>
      <c r="MFO43" s="50"/>
      <c r="MFP43" s="50"/>
      <c r="MFQ43" s="50"/>
      <c r="MFR43" s="50"/>
      <c r="MFS43" s="50"/>
      <c r="MFT43" s="50"/>
      <c r="MFU43" s="50"/>
      <c r="MFV43" s="50"/>
      <c r="MFW43" s="50"/>
      <c r="MFX43" s="50"/>
      <c r="MFY43" s="50"/>
      <c r="MFZ43" s="50"/>
      <c r="MGA43" s="50"/>
      <c r="MGB43" s="50"/>
      <c r="MGC43" s="50"/>
      <c r="MGD43" s="50"/>
      <c r="MGE43" s="50"/>
      <c r="MGF43" s="50"/>
      <c r="MGG43" s="50"/>
      <c r="MGH43" s="50"/>
      <c r="MGI43" s="50"/>
      <c r="MGJ43" s="50"/>
      <c r="MGK43" s="50"/>
      <c r="MGL43" s="50"/>
      <c r="MGM43" s="50"/>
      <c r="MGN43" s="50"/>
      <c r="MGO43" s="50"/>
      <c r="MGP43" s="50"/>
      <c r="MGQ43" s="50"/>
      <c r="MGR43" s="50"/>
      <c r="MGS43" s="50"/>
      <c r="MGT43" s="50"/>
      <c r="MGU43" s="50"/>
      <c r="MGV43" s="50"/>
      <c r="MGW43" s="50"/>
      <c r="MGX43" s="50"/>
      <c r="MGY43" s="50"/>
      <c r="MGZ43" s="50"/>
      <c r="MHA43" s="50"/>
      <c r="MHB43" s="50"/>
      <c r="MHC43" s="50"/>
      <c r="MHD43" s="50"/>
      <c r="MHE43" s="50"/>
      <c r="MHF43" s="50"/>
      <c r="MHG43" s="50"/>
      <c r="MHH43" s="50"/>
      <c r="MHI43" s="50"/>
      <c r="MHJ43" s="50"/>
      <c r="MHK43" s="50"/>
      <c r="MHL43" s="50"/>
      <c r="MHM43" s="50"/>
      <c r="MHN43" s="50"/>
      <c r="MHO43" s="50"/>
      <c r="MHP43" s="50"/>
      <c r="MHQ43" s="50"/>
      <c r="MHR43" s="50"/>
      <c r="MHS43" s="50"/>
      <c r="MHT43" s="50"/>
      <c r="MHU43" s="50"/>
      <c r="MHV43" s="50"/>
      <c r="MHW43" s="50"/>
      <c r="MHX43" s="50"/>
      <c r="MHY43" s="50"/>
      <c r="MHZ43" s="50"/>
      <c r="MIA43" s="50"/>
      <c r="MIB43" s="50"/>
      <c r="MIC43" s="50"/>
      <c r="MID43" s="50"/>
      <c r="MIE43" s="50"/>
      <c r="MIF43" s="50"/>
      <c r="MIG43" s="50"/>
      <c r="MIH43" s="50"/>
      <c r="MII43" s="50"/>
      <c r="MIJ43" s="50"/>
      <c r="MIK43" s="50"/>
      <c r="MIL43" s="50"/>
      <c r="MIM43" s="50"/>
      <c r="MIN43" s="50"/>
      <c r="MIO43" s="50"/>
      <c r="MIP43" s="50"/>
      <c r="MIQ43" s="50"/>
      <c r="MIR43" s="50"/>
      <c r="MIS43" s="50"/>
      <c r="MIT43" s="50"/>
      <c r="MIU43" s="50"/>
      <c r="MIV43" s="50"/>
      <c r="MIW43" s="50"/>
      <c r="MIX43" s="50"/>
      <c r="MIY43" s="50"/>
      <c r="MIZ43" s="50"/>
      <c r="MJA43" s="50"/>
      <c r="MJB43" s="50"/>
      <c r="MJC43" s="50"/>
      <c r="MJD43" s="50"/>
      <c r="MJE43" s="50"/>
      <c r="MJF43" s="50"/>
      <c r="MJG43" s="50"/>
      <c r="MJH43" s="50"/>
      <c r="MJI43" s="50"/>
      <c r="MJJ43" s="50"/>
      <c r="MJK43" s="50"/>
      <c r="MJL43" s="50"/>
      <c r="MJM43" s="50"/>
      <c r="MJN43" s="50"/>
      <c r="MJO43" s="50"/>
      <c r="MJP43" s="50"/>
      <c r="MJQ43" s="50"/>
      <c r="MJR43" s="50"/>
      <c r="MJS43" s="50"/>
      <c r="MJT43" s="50"/>
      <c r="MJU43" s="50"/>
      <c r="MJV43" s="50"/>
      <c r="MJW43" s="50"/>
      <c r="MJX43" s="50"/>
      <c r="MJY43" s="50"/>
      <c r="MJZ43" s="50"/>
      <c r="MKA43" s="50"/>
      <c r="MKB43" s="50"/>
      <c r="MKC43" s="50"/>
      <c r="MKD43" s="50"/>
      <c r="MKE43" s="50"/>
      <c r="MKF43" s="50"/>
      <c r="MKG43" s="50"/>
      <c r="MKH43" s="50"/>
      <c r="MKI43" s="50"/>
      <c r="MKJ43" s="50"/>
      <c r="MKK43" s="50"/>
      <c r="MKL43" s="50"/>
      <c r="MKM43" s="50"/>
      <c r="MKN43" s="50"/>
      <c r="MKO43" s="50"/>
      <c r="MKP43" s="50"/>
      <c r="MKQ43" s="50"/>
      <c r="MKR43" s="50"/>
      <c r="MKS43" s="50"/>
      <c r="MKT43" s="50"/>
      <c r="MKU43" s="50"/>
      <c r="MKV43" s="50"/>
      <c r="MKW43" s="50"/>
      <c r="MKX43" s="50"/>
      <c r="MKY43" s="50"/>
      <c r="MKZ43" s="50"/>
      <c r="MLA43" s="50"/>
      <c r="MLB43" s="50"/>
      <c r="MLC43" s="50"/>
      <c r="MLD43" s="50"/>
      <c r="MLE43" s="50"/>
      <c r="MLF43" s="50"/>
      <c r="MLG43" s="50"/>
      <c r="MLH43" s="50"/>
      <c r="MLI43" s="50"/>
      <c r="MLJ43" s="50"/>
      <c r="MLK43" s="50"/>
      <c r="MLL43" s="50"/>
      <c r="MLM43" s="50"/>
      <c r="MLN43" s="50"/>
      <c r="MLO43" s="50"/>
      <c r="MLP43" s="50"/>
      <c r="MLQ43" s="50"/>
      <c r="MLR43" s="50"/>
      <c r="MLS43" s="50"/>
      <c r="MLT43" s="50"/>
      <c r="MLU43" s="50"/>
      <c r="MLV43" s="50"/>
      <c r="MLW43" s="50"/>
      <c r="MLX43" s="50"/>
      <c r="MLY43" s="50"/>
      <c r="MLZ43" s="50"/>
      <c r="MMA43" s="50"/>
      <c r="MMB43" s="50"/>
      <c r="MMC43" s="50"/>
      <c r="MMD43" s="50"/>
      <c r="MME43" s="50"/>
      <c r="MMF43" s="50"/>
      <c r="MMG43" s="50"/>
      <c r="MMH43" s="50"/>
      <c r="MMI43" s="50"/>
      <c r="MMJ43" s="50"/>
      <c r="MMK43" s="50"/>
      <c r="MML43" s="50"/>
      <c r="MMM43" s="50"/>
      <c r="MMN43" s="50"/>
      <c r="MMO43" s="50"/>
      <c r="MMP43" s="50"/>
      <c r="MMQ43" s="50"/>
      <c r="MMR43" s="50"/>
      <c r="MMS43" s="50"/>
      <c r="MMT43" s="50"/>
      <c r="MMU43" s="50"/>
      <c r="MMV43" s="50"/>
      <c r="MMW43" s="50"/>
      <c r="MMX43" s="50"/>
      <c r="MMY43" s="50"/>
      <c r="MMZ43" s="50"/>
      <c r="MNA43" s="50"/>
      <c r="MNB43" s="50"/>
      <c r="MNC43" s="50"/>
      <c r="MND43" s="50"/>
      <c r="MNE43" s="50"/>
      <c r="MNF43" s="50"/>
      <c r="MNG43" s="50"/>
      <c r="MNH43" s="50"/>
      <c r="MNI43" s="50"/>
      <c r="MNJ43" s="50"/>
      <c r="MNK43" s="50"/>
      <c r="MNL43" s="50"/>
      <c r="MNM43" s="50"/>
      <c r="MNN43" s="50"/>
      <c r="MNO43" s="50"/>
      <c r="MNP43" s="50"/>
      <c r="MNQ43" s="50"/>
      <c r="MNR43" s="50"/>
      <c r="MNS43" s="50"/>
      <c r="MNT43" s="50"/>
      <c r="MNU43" s="50"/>
      <c r="MNV43" s="50"/>
      <c r="MNW43" s="50"/>
      <c r="MNX43" s="50"/>
      <c r="MNY43" s="50"/>
      <c r="MNZ43" s="50"/>
      <c r="MOA43" s="50"/>
      <c r="MOB43" s="50"/>
      <c r="MOC43" s="50"/>
      <c r="MOD43" s="50"/>
      <c r="MOE43" s="50"/>
      <c r="MOF43" s="50"/>
      <c r="MOG43" s="50"/>
      <c r="MOH43" s="50"/>
      <c r="MOI43" s="50"/>
      <c r="MOJ43" s="50"/>
      <c r="MOK43" s="50"/>
      <c r="MOL43" s="50"/>
      <c r="MOM43" s="50"/>
      <c r="MON43" s="50"/>
      <c r="MOO43" s="50"/>
      <c r="MOP43" s="50"/>
      <c r="MOQ43" s="50"/>
      <c r="MOR43" s="50"/>
      <c r="MOS43" s="50"/>
      <c r="MOT43" s="50"/>
      <c r="MOU43" s="50"/>
      <c r="MOV43" s="50"/>
      <c r="MOW43" s="50"/>
      <c r="MOX43" s="50"/>
      <c r="MOY43" s="50"/>
      <c r="MOZ43" s="50"/>
      <c r="MPA43" s="50"/>
      <c r="MPB43" s="50"/>
      <c r="MPC43" s="50"/>
      <c r="MPD43" s="50"/>
      <c r="MPE43" s="50"/>
      <c r="MPF43" s="50"/>
      <c r="MPG43" s="50"/>
      <c r="MPH43" s="50"/>
      <c r="MPI43" s="50"/>
      <c r="MPJ43" s="50"/>
      <c r="MPK43" s="50"/>
      <c r="MPL43" s="50"/>
      <c r="MPM43" s="50"/>
      <c r="MPN43" s="50"/>
      <c r="MPO43" s="50"/>
      <c r="MPP43" s="50"/>
      <c r="MPQ43" s="50"/>
      <c r="MPR43" s="50"/>
      <c r="MPS43" s="50"/>
      <c r="MPT43" s="50"/>
      <c r="MPU43" s="50"/>
      <c r="MPV43" s="50"/>
      <c r="MPW43" s="50"/>
      <c r="MPX43" s="50"/>
      <c r="MPY43" s="50"/>
      <c r="MPZ43" s="50"/>
      <c r="MQA43" s="50"/>
      <c r="MQB43" s="50"/>
      <c r="MQC43" s="50"/>
      <c r="MQD43" s="50"/>
      <c r="MQE43" s="50"/>
      <c r="MQF43" s="50"/>
      <c r="MQG43" s="50"/>
      <c r="MQH43" s="50"/>
      <c r="MQI43" s="50"/>
      <c r="MQJ43" s="50"/>
      <c r="MQK43" s="50"/>
      <c r="MQL43" s="50"/>
      <c r="MQM43" s="50"/>
      <c r="MQN43" s="50"/>
      <c r="MQO43" s="50"/>
      <c r="MQP43" s="50"/>
      <c r="MQQ43" s="50"/>
      <c r="MQR43" s="50"/>
      <c r="MQS43" s="50"/>
      <c r="MQT43" s="50"/>
      <c r="MQU43" s="50"/>
      <c r="MQV43" s="50"/>
      <c r="MQW43" s="50"/>
      <c r="MQX43" s="50"/>
      <c r="MQY43" s="50"/>
      <c r="MQZ43" s="50"/>
      <c r="MRA43" s="50"/>
      <c r="MRB43" s="50"/>
      <c r="MRC43" s="50"/>
      <c r="MRD43" s="50"/>
      <c r="MRE43" s="50"/>
      <c r="MRF43" s="50"/>
      <c r="MRG43" s="50"/>
      <c r="MRH43" s="50"/>
      <c r="MRI43" s="50"/>
      <c r="MRJ43" s="50"/>
      <c r="MRK43" s="50"/>
      <c r="MRL43" s="50"/>
      <c r="MRM43" s="50"/>
      <c r="MRN43" s="50"/>
      <c r="MRO43" s="50"/>
      <c r="MRP43" s="50"/>
      <c r="MRQ43" s="50"/>
      <c r="MRR43" s="50"/>
      <c r="MRS43" s="50"/>
      <c r="MRT43" s="50"/>
      <c r="MRU43" s="50"/>
      <c r="MRV43" s="50"/>
      <c r="MRW43" s="50"/>
      <c r="MRX43" s="50"/>
      <c r="MRY43" s="50"/>
      <c r="MRZ43" s="50"/>
      <c r="MSA43" s="50"/>
      <c r="MSB43" s="50"/>
      <c r="MSC43" s="50"/>
      <c r="MSD43" s="50"/>
      <c r="MSE43" s="50"/>
      <c r="MSF43" s="50"/>
      <c r="MSG43" s="50"/>
      <c r="MSH43" s="50"/>
      <c r="MSI43" s="50"/>
      <c r="MSJ43" s="50"/>
      <c r="MSK43" s="50"/>
      <c r="MSL43" s="50"/>
      <c r="MSM43" s="50"/>
      <c r="MSN43" s="50"/>
      <c r="MSO43" s="50"/>
      <c r="MSP43" s="50"/>
      <c r="MSQ43" s="50"/>
      <c r="MSR43" s="50"/>
      <c r="MSS43" s="50"/>
      <c r="MST43" s="50"/>
      <c r="MSU43" s="50"/>
      <c r="MSV43" s="50"/>
      <c r="MSW43" s="50"/>
      <c r="MSX43" s="50"/>
      <c r="MSY43" s="50"/>
      <c r="MSZ43" s="50"/>
      <c r="MTA43" s="50"/>
      <c r="MTB43" s="50"/>
      <c r="MTC43" s="50"/>
      <c r="MTD43" s="50"/>
      <c r="MTE43" s="50"/>
      <c r="MTF43" s="50"/>
      <c r="MTG43" s="50"/>
      <c r="MTH43" s="50"/>
      <c r="MTI43" s="50"/>
      <c r="MTJ43" s="50"/>
      <c r="MTK43" s="50"/>
      <c r="MTL43" s="50"/>
      <c r="MTM43" s="50"/>
      <c r="MTN43" s="50"/>
      <c r="MTO43" s="50"/>
      <c r="MTP43" s="50"/>
      <c r="MTQ43" s="50"/>
      <c r="MTR43" s="50"/>
      <c r="MTS43" s="50"/>
      <c r="MTT43" s="50"/>
      <c r="MTU43" s="50"/>
      <c r="MTV43" s="50"/>
      <c r="MTW43" s="50"/>
      <c r="MTX43" s="50"/>
      <c r="MTY43" s="50"/>
      <c r="MTZ43" s="50"/>
      <c r="MUA43" s="50"/>
      <c r="MUB43" s="50"/>
      <c r="MUC43" s="50"/>
      <c r="MUD43" s="50"/>
      <c r="MUE43" s="50"/>
      <c r="MUF43" s="50"/>
      <c r="MUG43" s="50"/>
      <c r="MUH43" s="50"/>
      <c r="MUI43" s="50"/>
      <c r="MUJ43" s="50"/>
      <c r="MUK43" s="50"/>
      <c r="MUL43" s="50"/>
      <c r="MUM43" s="50"/>
      <c r="MUN43" s="50"/>
      <c r="MUO43" s="50"/>
      <c r="MUP43" s="50"/>
      <c r="MUQ43" s="50"/>
      <c r="MUR43" s="50"/>
      <c r="MUS43" s="50"/>
      <c r="MUT43" s="50"/>
      <c r="MUU43" s="50"/>
      <c r="MUV43" s="50"/>
      <c r="MUW43" s="50"/>
      <c r="MUX43" s="50"/>
      <c r="MUY43" s="50"/>
      <c r="MUZ43" s="50"/>
      <c r="MVA43" s="50"/>
      <c r="MVB43" s="50"/>
      <c r="MVC43" s="50"/>
      <c r="MVD43" s="50"/>
      <c r="MVE43" s="50"/>
      <c r="MVF43" s="50"/>
      <c r="MVG43" s="50"/>
      <c r="MVH43" s="50"/>
      <c r="MVI43" s="50"/>
      <c r="MVJ43" s="50"/>
      <c r="MVK43" s="50"/>
      <c r="MVL43" s="50"/>
      <c r="MVM43" s="50"/>
      <c r="MVN43" s="50"/>
      <c r="MVO43" s="50"/>
      <c r="MVP43" s="50"/>
      <c r="MVQ43" s="50"/>
      <c r="MVR43" s="50"/>
      <c r="MVS43" s="50"/>
      <c r="MVT43" s="50"/>
      <c r="MVU43" s="50"/>
      <c r="MVV43" s="50"/>
      <c r="MVW43" s="50"/>
      <c r="MVX43" s="50"/>
      <c r="MVY43" s="50"/>
      <c r="MVZ43" s="50"/>
      <c r="MWA43" s="50"/>
      <c r="MWB43" s="50"/>
      <c r="MWC43" s="50"/>
      <c r="MWD43" s="50"/>
      <c r="MWE43" s="50"/>
      <c r="MWF43" s="50"/>
      <c r="MWG43" s="50"/>
      <c r="MWH43" s="50"/>
      <c r="MWI43" s="50"/>
      <c r="MWJ43" s="50"/>
      <c r="MWK43" s="50"/>
      <c r="MWL43" s="50"/>
      <c r="MWM43" s="50"/>
      <c r="MWN43" s="50"/>
      <c r="MWO43" s="50"/>
      <c r="MWP43" s="50"/>
      <c r="MWQ43" s="50"/>
      <c r="MWR43" s="50"/>
      <c r="MWS43" s="50"/>
      <c r="MWT43" s="50"/>
      <c r="MWU43" s="50"/>
      <c r="MWV43" s="50"/>
      <c r="MWW43" s="50"/>
      <c r="MWX43" s="50"/>
      <c r="MWY43" s="50"/>
      <c r="MWZ43" s="50"/>
      <c r="MXA43" s="50"/>
      <c r="MXB43" s="50"/>
      <c r="MXC43" s="50"/>
      <c r="MXD43" s="50"/>
      <c r="MXE43" s="50"/>
      <c r="MXF43" s="50"/>
      <c r="MXG43" s="50"/>
      <c r="MXH43" s="50"/>
      <c r="MXI43" s="50"/>
      <c r="MXJ43" s="50"/>
      <c r="MXK43" s="50"/>
      <c r="MXL43" s="50"/>
      <c r="MXM43" s="50"/>
      <c r="MXN43" s="50"/>
      <c r="MXO43" s="50"/>
      <c r="MXP43" s="50"/>
      <c r="MXQ43" s="50"/>
      <c r="MXR43" s="50"/>
      <c r="MXS43" s="50"/>
      <c r="MXT43" s="50"/>
      <c r="MXU43" s="50"/>
      <c r="MXV43" s="50"/>
      <c r="MXW43" s="50"/>
      <c r="MXX43" s="50"/>
      <c r="MXY43" s="50"/>
      <c r="MXZ43" s="50"/>
      <c r="MYA43" s="50"/>
      <c r="MYB43" s="50"/>
      <c r="MYC43" s="50"/>
      <c r="MYD43" s="50"/>
      <c r="MYE43" s="50"/>
      <c r="MYF43" s="50"/>
      <c r="MYG43" s="50"/>
      <c r="MYH43" s="50"/>
      <c r="MYI43" s="50"/>
      <c r="MYJ43" s="50"/>
      <c r="MYK43" s="50"/>
      <c r="MYL43" s="50"/>
      <c r="MYM43" s="50"/>
      <c r="MYN43" s="50"/>
      <c r="MYO43" s="50"/>
      <c r="MYP43" s="50"/>
      <c r="MYQ43" s="50"/>
      <c r="MYR43" s="50"/>
      <c r="MYS43" s="50"/>
      <c r="MYT43" s="50"/>
      <c r="MYU43" s="50"/>
      <c r="MYV43" s="50"/>
      <c r="MYW43" s="50"/>
      <c r="MYX43" s="50"/>
      <c r="MYY43" s="50"/>
      <c r="MYZ43" s="50"/>
      <c r="MZA43" s="50"/>
      <c r="MZB43" s="50"/>
      <c r="MZC43" s="50"/>
      <c r="MZD43" s="50"/>
      <c r="MZE43" s="50"/>
      <c r="MZF43" s="50"/>
      <c r="MZG43" s="50"/>
      <c r="MZH43" s="50"/>
      <c r="MZI43" s="50"/>
      <c r="MZJ43" s="50"/>
      <c r="MZK43" s="50"/>
      <c r="MZL43" s="50"/>
      <c r="MZM43" s="50"/>
      <c r="MZN43" s="50"/>
      <c r="MZO43" s="50"/>
      <c r="MZP43" s="50"/>
      <c r="MZQ43" s="50"/>
      <c r="MZR43" s="50"/>
      <c r="MZS43" s="50"/>
      <c r="MZT43" s="50"/>
      <c r="MZU43" s="50"/>
      <c r="MZV43" s="50"/>
      <c r="MZW43" s="50"/>
      <c r="MZX43" s="50"/>
      <c r="MZY43" s="50"/>
      <c r="MZZ43" s="50"/>
      <c r="NAA43" s="50"/>
      <c r="NAB43" s="50"/>
      <c r="NAC43" s="50"/>
      <c r="NAD43" s="50"/>
      <c r="NAE43" s="50"/>
      <c r="NAF43" s="50"/>
      <c r="NAG43" s="50"/>
      <c r="NAH43" s="50"/>
      <c r="NAI43" s="50"/>
      <c r="NAJ43" s="50"/>
      <c r="NAK43" s="50"/>
      <c r="NAL43" s="50"/>
      <c r="NAM43" s="50"/>
      <c r="NAN43" s="50"/>
      <c r="NAO43" s="50"/>
      <c r="NAP43" s="50"/>
      <c r="NAQ43" s="50"/>
      <c r="NAR43" s="50"/>
      <c r="NAS43" s="50"/>
      <c r="NAT43" s="50"/>
      <c r="NAU43" s="50"/>
      <c r="NAV43" s="50"/>
      <c r="NAW43" s="50"/>
      <c r="NAX43" s="50"/>
      <c r="NAY43" s="50"/>
      <c r="NAZ43" s="50"/>
      <c r="NBA43" s="50"/>
      <c r="NBB43" s="50"/>
      <c r="NBC43" s="50"/>
      <c r="NBD43" s="50"/>
      <c r="NBE43" s="50"/>
      <c r="NBF43" s="50"/>
      <c r="NBG43" s="50"/>
      <c r="NBH43" s="50"/>
      <c r="NBI43" s="50"/>
      <c r="NBJ43" s="50"/>
      <c r="NBK43" s="50"/>
      <c r="NBL43" s="50"/>
      <c r="NBM43" s="50"/>
      <c r="NBN43" s="50"/>
      <c r="NBO43" s="50"/>
      <c r="NBP43" s="50"/>
      <c r="NBQ43" s="50"/>
      <c r="NBR43" s="50"/>
      <c r="NBS43" s="50"/>
      <c r="NBT43" s="50"/>
      <c r="NBU43" s="50"/>
      <c r="NBV43" s="50"/>
      <c r="NBW43" s="50"/>
      <c r="NBX43" s="50"/>
      <c r="NBY43" s="50"/>
      <c r="NBZ43" s="50"/>
      <c r="NCA43" s="50"/>
      <c r="NCB43" s="50"/>
      <c r="NCC43" s="50"/>
      <c r="NCD43" s="50"/>
      <c r="NCE43" s="50"/>
      <c r="NCF43" s="50"/>
      <c r="NCG43" s="50"/>
      <c r="NCH43" s="50"/>
      <c r="NCI43" s="50"/>
      <c r="NCJ43" s="50"/>
      <c r="NCK43" s="50"/>
      <c r="NCL43" s="50"/>
      <c r="NCM43" s="50"/>
      <c r="NCN43" s="50"/>
      <c r="NCO43" s="50"/>
      <c r="NCP43" s="50"/>
      <c r="NCQ43" s="50"/>
      <c r="NCR43" s="50"/>
      <c r="NCS43" s="50"/>
      <c r="NCT43" s="50"/>
      <c r="NCU43" s="50"/>
      <c r="NCV43" s="50"/>
      <c r="NCW43" s="50"/>
      <c r="NCX43" s="50"/>
      <c r="NCY43" s="50"/>
      <c r="NCZ43" s="50"/>
      <c r="NDA43" s="50"/>
      <c r="NDB43" s="50"/>
      <c r="NDC43" s="50"/>
      <c r="NDD43" s="50"/>
      <c r="NDE43" s="50"/>
      <c r="NDF43" s="50"/>
      <c r="NDG43" s="50"/>
      <c r="NDH43" s="50"/>
      <c r="NDI43" s="50"/>
      <c r="NDJ43" s="50"/>
      <c r="NDK43" s="50"/>
      <c r="NDL43" s="50"/>
      <c r="NDM43" s="50"/>
      <c r="NDN43" s="50"/>
      <c r="NDO43" s="50"/>
      <c r="NDP43" s="50"/>
      <c r="NDQ43" s="50"/>
      <c r="NDR43" s="50"/>
      <c r="NDS43" s="50"/>
      <c r="NDT43" s="50"/>
      <c r="NDU43" s="50"/>
      <c r="NDV43" s="50"/>
      <c r="NDW43" s="50"/>
      <c r="NDX43" s="50"/>
      <c r="NDY43" s="50"/>
      <c r="NDZ43" s="50"/>
      <c r="NEA43" s="50"/>
      <c r="NEB43" s="50"/>
      <c r="NEC43" s="50"/>
      <c r="NED43" s="50"/>
      <c r="NEE43" s="50"/>
      <c r="NEF43" s="50"/>
      <c r="NEG43" s="50"/>
      <c r="NEH43" s="50"/>
      <c r="NEI43" s="50"/>
      <c r="NEJ43" s="50"/>
      <c r="NEK43" s="50"/>
      <c r="NEL43" s="50"/>
      <c r="NEM43" s="50"/>
      <c r="NEN43" s="50"/>
      <c r="NEO43" s="50"/>
      <c r="NEP43" s="50"/>
      <c r="NEQ43" s="50"/>
      <c r="NER43" s="50"/>
      <c r="NES43" s="50"/>
      <c r="NET43" s="50"/>
      <c r="NEU43" s="50"/>
      <c r="NEV43" s="50"/>
      <c r="NEW43" s="50"/>
      <c r="NEX43" s="50"/>
      <c r="NEY43" s="50"/>
      <c r="NEZ43" s="50"/>
      <c r="NFA43" s="50"/>
      <c r="NFB43" s="50"/>
      <c r="NFC43" s="50"/>
      <c r="NFD43" s="50"/>
      <c r="NFE43" s="50"/>
      <c r="NFF43" s="50"/>
      <c r="NFG43" s="50"/>
      <c r="NFH43" s="50"/>
      <c r="NFI43" s="50"/>
      <c r="NFJ43" s="50"/>
      <c r="NFK43" s="50"/>
      <c r="NFL43" s="50"/>
      <c r="NFM43" s="50"/>
      <c r="NFN43" s="50"/>
      <c r="NFO43" s="50"/>
      <c r="NFP43" s="50"/>
      <c r="NFQ43" s="50"/>
      <c r="NFR43" s="50"/>
      <c r="NFS43" s="50"/>
      <c r="NFT43" s="50"/>
      <c r="NFU43" s="50"/>
      <c r="NFV43" s="50"/>
      <c r="NFW43" s="50"/>
      <c r="NFX43" s="50"/>
      <c r="NFY43" s="50"/>
      <c r="NFZ43" s="50"/>
      <c r="NGA43" s="50"/>
      <c r="NGB43" s="50"/>
      <c r="NGC43" s="50"/>
      <c r="NGD43" s="50"/>
      <c r="NGE43" s="50"/>
      <c r="NGF43" s="50"/>
      <c r="NGG43" s="50"/>
      <c r="NGH43" s="50"/>
      <c r="NGI43" s="50"/>
      <c r="NGJ43" s="50"/>
      <c r="NGK43" s="50"/>
      <c r="NGL43" s="50"/>
      <c r="NGM43" s="50"/>
      <c r="NGN43" s="50"/>
      <c r="NGO43" s="50"/>
      <c r="NGP43" s="50"/>
      <c r="NGQ43" s="50"/>
      <c r="NGR43" s="50"/>
      <c r="NGS43" s="50"/>
      <c r="NGT43" s="50"/>
      <c r="NGU43" s="50"/>
      <c r="NGV43" s="50"/>
      <c r="NGW43" s="50"/>
      <c r="NGX43" s="50"/>
      <c r="NGY43" s="50"/>
      <c r="NGZ43" s="50"/>
      <c r="NHA43" s="50"/>
      <c r="NHB43" s="50"/>
      <c r="NHC43" s="50"/>
      <c r="NHD43" s="50"/>
      <c r="NHE43" s="50"/>
      <c r="NHF43" s="50"/>
      <c r="NHG43" s="50"/>
      <c r="NHH43" s="50"/>
      <c r="NHI43" s="50"/>
      <c r="NHJ43" s="50"/>
      <c r="NHK43" s="50"/>
      <c r="NHL43" s="50"/>
      <c r="NHM43" s="50"/>
      <c r="NHN43" s="50"/>
      <c r="NHO43" s="50"/>
      <c r="NHP43" s="50"/>
      <c r="NHQ43" s="50"/>
      <c r="NHR43" s="50"/>
      <c r="NHS43" s="50"/>
      <c r="NHT43" s="50"/>
      <c r="NHU43" s="50"/>
      <c r="NHV43" s="50"/>
      <c r="NHW43" s="50"/>
      <c r="NHX43" s="50"/>
      <c r="NHY43" s="50"/>
      <c r="NHZ43" s="50"/>
      <c r="NIA43" s="50"/>
      <c r="NIB43" s="50"/>
      <c r="NIC43" s="50"/>
      <c r="NID43" s="50"/>
      <c r="NIE43" s="50"/>
      <c r="NIF43" s="50"/>
      <c r="NIG43" s="50"/>
      <c r="NIH43" s="50"/>
      <c r="NII43" s="50"/>
      <c r="NIJ43" s="50"/>
      <c r="NIK43" s="50"/>
      <c r="NIL43" s="50"/>
      <c r="NIM43" s="50"/>
      <c r="NIN43" s="50"/>
      <c r="NIO43" s="50"/>
      <c r="NIP43" s="50"/>
      <c r="NIQ43" s="50"/>
      <c r="NIR43" s="50"/>
      <c r="NIS43" s="50"/>
      <c r="NIT43" s="50"/>
      <c r="NIU43" s="50"/>
      <c r="NIV43" s="50"/>
      <c r="NIW43" s="50"/>
      <c r="NIX43" s="50"/>
      <c r="NIY43" s="50"/>
      <c r="NIZ43" s="50"/>
      <c r="NJA43" s="50"/>
      <c r="NJB43" s="50"/>
      <c r="NJC43" s="50"/>
      <c r="NJD43" s="50"/>
      <c r="NJE43" s="50"/>
      <c r="NJF43" s="50"/>
      <c r="NJG43" s="50"/>
      <c r="NJH43" s="50"/>
      <c r="NJI43" s="50"/>
      <c r="NJJ43" s="50"/>
      <c r="NJK43" s="50"/>
      <c r="NJL43" s="50"/>
      <c r="NJM43" s="50"/>
      <c r="NJN43" s="50"/>
      <c r="NJO43" s="50"/>
      <c r="NJP43" s="50"/>
      <c r="NJQ43" s="50"/>
      <c r="NJR43" s="50"/>
      <c r="NJS43" s="50"/>
      <c r="NJT43" s="50"/>
      <c r="NJU43" s="50"/>
      <c r="NJV43" s="50"/>
      <c r="NJW43" s="50"/>
      <c r="NJX43" s="50"/>
      <c r="NJY43" s="50"/>
      <c r="NJZ43" s="50"/>
      <c r="NKA43" s="50"/>
      <c r="NKB43" s="50"/>
      <c r="NKC43" s="50"/>
      <c r="NKD43" s="50"/>
      <c r="NKE43" s="50"/>
      <c r="NKF43" s="50"/>
      <c r="NKG43" s="50"/>
      <c r="NKH43" s="50"/>
      <c r="NKI43" s="50"/>
      <c r="NKJ43" s="50"/>
      <c r="NKK43" s="50"/>
      <c r="NKL43" s="50"/>
      <c r="NKM43" s="50"/>
      <c r="NKN43" s="50"/>
      <c r="NKO43" s="50"/>
      <c r="NKP43" s="50"/>
      <c r="NKQ43" s="50"/>
      <c r="NKR43" s="50"/>
      <c r="NKS43" s="50"/>
      <c r="NKT43" s="50"/>
      <c r="NKU43" s="50"/>
      <c r="NKV43" s="50"/>
      <c r="NKW43" s="50"/>
      <c r="NKX43" s="50"/>
      <c r="NKY43" s="50"/>
      <c r="NKZ43" s="50"/>
      <c r="NLA43" s="50"/>
      <c r="NLB43" s="50"/>
      <c r="NLC43" s="50"/>
      <c r="NLD43" s="50"/>
      <c r="NLE43" s="50"/>
      <c r="NLF43" s="50"/>
      <c r="NLG43" s="50"/>
      <c r="NLH43" s="50"/>
      <c r="NLI43" s="50"/>
      <c r="NLJ43" s="50"/>
      <c r="NLK43" s="50"/>
      <c r="NLL43" s="50"/>
      <c r="NLM43" s="50"/>
      <c r="NLN43" s="50"/>
      <c r="NLO43" s="50"/>
      <c r="NLP43" s="50"/>
      <c r="NLQ43" s="50"/>
      <c r="NLR43" s="50"/>
      <c r="NLS43" s="50"/>
      <c r="NLT43" s="50"/>
      <c r="NLU43" s="50"/>
      <c r="NLV43" s="50"/>
      <c r="NLW43" s="50"/>
      <c r="NLX43" s="50"/>
      <c r="NLY43" s="50"/>
      <c r="NLZ43" s="50"/>
      <c r="NMA43" s="50"/>
      <c r="NMB43" s="50"/>
      <c r="NMC43" s="50"/>
      <c r="NMD43" s="50"/>
      <c r="NME43" s="50"/>
      <c r="NMF43" s="50"/>
      <c r="NMG43" s="50"/>
      <c r="NMH43" s="50"/>
      <c r="NMI43" s="50"/>
      <c r="NMJ43" s="50"/>
      <c r="NMK43" s="50"/>
      <c r="NML43" s="50"/>
      <c r="NMM43" s="50"/>
      <c r="NMN43" s="50"/>
      <c r="NMO43" s="50"/>
      <c r="NMP43" s="50"/>
      <c r="NMQ43" s="50"/>
      <c r="NMR43" s="50"/>
      <c r="NMS43" s="50"/>
      <c r="NMT43" s="50"/>
      <c r="NMU43" s="50"/>
      <c r="NMV43" s="50"/>
      <c r="NMW43" s="50"/>
      <c r="NMX43" s="50"/>
      <c r="NMY43" s="50"/>
      <c r="NMZ43" s="50"/>
      <c r="NNA43" s="50"/>
      <c r="NNB43" s="50"/>
      <c r="NNC43" s="50"/>
      <c r="NND43" s="50"/>
      <c r="NNE43" s="50"/>
      <c r="NNF43" s="50"/>
      <c r="NNG43" s="50"/>
      <c r="NNH43" s="50"/>
      <c r="NNI43" s="50"/>
      <c r="NNJ43" s="50"/>
      <c r="NNK43" s="50"/>
      <c r="NNL43" s="50"/>
      <c r="NNM43" s="50"/>
      <c r="NNN43" s="50"/>
      <c r="NNO43" s="50"/>
      <c r="NNP43" s="50"/>
      <c r="NNQ43" s="50"/>
      <c r="NNR43" s="50"/>
      <c r="NNS43" s="50"/>
      <c r="NNT43" s="50"/>
      <c r="NNU43" s="50"/>
      <c r="NNV43" s="50"/>
      <c r="NNW43" s="50"/>
      <c r="NNX43" s="50"/>
      <c r="NNY43" s="50"/>
      <c r="NNZ43" s="50"/>
      <c r="NOA43" s="50"/>
      <c r="NOB43" s="50"/>
      <c r="NOC43" s="50"/>
      <c r="NOD43" s="50"/>
      <c r="NOE43" s="50"/>
      <c r="NOF43" s="50"/>
      <c r="NOG43" s="50"/>
      <c r="NOH43" s="50"/>
      <c r="NOI43" s="50"/>
      <c r="NOJ43" s="50"/>
      <c r="NOK43" s="50"/>
      <c r="NOL43" s="50"/>
      <c r="NOM43" s="50"/>
      <c r="NON43" s="50"/>
      <c r="NOO43" s="50"/>
      <c r="NOP43" s="50"/>
      <c r="NOQ43" s="50"/>
      <c r="NOR43" s="50"/>
      <c r="NOS43" s="50"/>
      <c r="NOT43" s="50"/>
      <c r="NOU43" s="50"/>
      <c r="NOV43" s="50"/>
      <c r="NOW43" s="50"/>
      <c r="NOX43" s="50"/>
      <c r="NOY43" s="50"/>
      <c r="NOZ43" s="50"/>
      <c r="NPA43" s="50"/>
      <c r="NPB43" s="50"/>
      <c r="NPC43" s="50"/>
      <c r="NPD43" s="50"/>
      <c r="NPE43" s="50"/>
      <c r="NPF43" s="50"/>
      <c r="NPG43" s="50"/>
      <c r="NPH43" s="50"/>
      <c r="NPI43" s="50"/>
      <c r="NPJ43" s="50"/>
      <c r="NPK43" s="50"/>
      <c r="NPL43" s="50"/>
      <c r="NPM43" s="50"/>
      <c r="NPN43" s="50"/>
      <c r="NPO43" s="50"/>
      <c r="NPP43" s="50"/>
      <c r="NPQ43" s="50"/>
      <c r="NPR43" s="50"/>
      <c r="NPS43" s="50"/>
      <c r="NPT43" s="50"/>
      <c r="NPU43" s="50"/>
      <c r="NPV43" s="50"/>
      <c r="NPW43" s="50"/>
      <c r="NPX43" s="50"/>
      <c r="NPY43" s="50"/>
      <c r="NPZ43" s="50"/>
      <c r="NQA43" s="50"/>
      <c r="NQB43" s="50"/>
      <c r="NQC43" s="50"/>
      <c r="NQD43" s="50"/>
      <c r="NQE43" s="50"/>
      <c r="NQF43" s="50"/>
      <c r="NQG43" s="50"/>
      <c r="NQH43" s="50"/>
      <c r="NQI43" s="50"/>
      <c r="NQJ43" s="50"/>
      <c r="NQK43" s="50"/>
      <c r="NQL43" s="50"/>
      <c r="NQM43" s="50"/>
      <c r="NQN43" s="50"/>
      <c r="NQO43" s="50"/>
      <c r="NQP43" s="50"/>
      <c r="NQQ43" s="50"/>
      <c r="NQR43" s="50"/>
      <c r="NQS43" s="50"/>
      <c r="NQT43" s="50"/>
      <c r="NQU43" s="50"/>
      <c r="NQV43" s="50"/>
      <c r="NQW43" s="50"/>
      <c r="NQX43" s="50"/>
      <c r="NQY43" s="50"/>
      <c r="NQZ43" s="50"/>
      <c r="NRA43" s="50"/>
      <c r="NRB43" s="50"/>
      <c r="NRC43" s="50"/>
      <c r="NRD43" s="50"/>
      <c r="NRE43" s="50"/>
      <c r="NRF43" s="50"/>
      <c r="NRG43" s="50"/>
      <c r="NRH43" s="50"/>
      <c r="NRI43" s="50"/>
      <c r="NRJ43" s="50"/>
      <c r="NRK43" s="50"/>
      <c r="NRL43" s="50"/>
      <c r="NRM43" s="50"/>
      <c r="NRN43" s="50"/>
      <c r="NRO43" s="50"/>
      <c r="NRP43" s="50"/>
      <c r="NRQ43" s="50"/>
      <c r="NRR43" s="50"/>
      <c r="NRS43" s="50"/>
      <c r="NRT43" s="50"/>
      <c r="NRU43" s="50"/>
      <c r="NRV43" s="50"/>
      <c r="NRW43" s="50"/>
      <c r="NRX43" s="50"/>
      <c r="NRY43" s="50"/>
      <c r="NRZ43" s="50"/>
      <c r="NSA43" s="50"/>
      <c r="NSB43" s="50"/>
      <c r="NSC43" s="50"/>
      <c r="NSD43" s="50"/>
      <c r="NSE43" s="50"/>
      <c r="NSF43" s="50"/>
      <c r="NSG43" s="50"/>
      <c r="NSH43" s="50"/>
      <c r="NSI43" s="50"/>
      <c r="NSJ43" s="50"/>
      <c r="NSK43" s="50"/>
      <c r="NSL43" s="50"/>
      <c r="NSM43" s="50"/>
      <c r="NSN43" s="50"/>
      <c r="NSO43" s="50"/>
      <c r="NSP43" s="50"/>
      <c r="NSQ43" s="50"/>
      <c r="NSR43" s="50"/>
      <c r="NSS43" s="50"/>
      <c r="NST43" s="50"/>
      <c r="NSU43" s="50"/>
      <c r="NSV43" s="50"/>
      <c r="NSW43" s="50"/>
      <c r="NSX43" s="50"/>
      <c r="NSY43" s="50"/>
      <c r="NSZ43" s="50"/>
      <c r="NTA43" s="50"/>
      <c r="NTB43" s="50"/>
      <c r="NTC43" s="50"/>
      <c r="NTD43" s="50"/>
      <c r="NTE43" s="50"/>
      <c r="NTF43" s="50"/>
      <c r="NTG43" s="50"/>
      <c r="NTH43" s="50"/>
      <c r="NTI43" s="50"/>
      <c r="NTJ43" s="50"/>
      <c r="NTK43" s="50"/>
      <c r="NTL43" s="50"/>
      <c r="NTM43" s="50"/>
      <c r="NTN43" s="50"/>
      <c r="NTO43" s="50"/>
      <c r="NTP43" s="50"/>
      <c r="NTQ43" s="50"/>
      <c r="NTR43" s="50"/>
      <c r="NTS43" s="50"/>
      <c r="NTT43" s="50"/>
      <c r="NTU43" s="50"/>
      <c r="NTV43" s="50"/>
      <c r="NTW43" s="50"/>
      <c r="NTX43" s="50"/>
      <c r="NTY43" s="50"/>
      <c r="NTZ43" s="50"/>
      <c r="NUA43" s="50"/>
      <c r="NUB43" s="50"/>
      <c r="NUC43" s="50"/>
      <c r="NUD43" s="50"/>
      <c r="NUE43" s="50"/>
      <c r="NUF43" s="50"/>
      <c r="NUG43" s="50"/>
      <c r="NUH43" s="50"/>
      <c r="NUI43" s="50"/>
      <c r="NUJ43" s="50"/>
      <c r="NUK43" s="50"/>
      <c r="NUL43" s="50"/>
      <c r="NUM43" s="50"/>
      <c r="NUN43" s="50"/>
      <c r="NUO43" s="50"/>
      <c r="NUP43" s="50"/>
      <c r="NUQ43" s="50"/>
      <c r="NUR43" s="50"/>
      <c r="NUS43" s="50"/>
      <c r="NUT43" s="50"/>
      <c r="NUU43" s="50"/>
      <c r="NUV43" s="50"/>
      <c r="NUW43" s="50"/>
      <c r="NUX43" s="50"/>
      <c r="NUY43" s="50"/>
      <c r="NUZ43" s="50"/>
      <c r="NVA43" s="50"/>
      <c r="NVB43" s="50"/>
      <c r="NVC43" s="50"/>
      <c r="NVD43" s="50"/>
      <c r="NVE43" s="50"/>
      <c r="NVF43" s="50"/>
      <c r="NVG43" s="50"/>
      <c r="NVH43" s="50"/>
      <c r="NVI43" s="50"/>
      <c r="NVJ43" s="50"/>
      <c r="NVK43" s="50"/>
      <c r="NVL43" s="50"/>
      <c r="NVM43" s="50"/>
      <c r="NVN43" s="50"/>
      <c r="NVO43" s="50"/>
      <c r="NVP43" s="50"/>
      <c r="NVQ43" s="50"/>
      <c r="NVR43" s="50"/>
      <c r="NVS43" s="50"/>
      <c r="NVT43" s="50"/>
      <c r="NVU43" s="50"/>
      <c r="NVV43" s="50"/>
      <c r="NVW43" s="50"/>
      <c r="NVX43" s="50"/>
      <c r="NVY43" s="50"/>
      <c r="NVZ43" s="50"/>
      <c r="NWA43" s="50"/>
      <c r="NWB43" s="50"/>
      <c r="NWC43" s="50"/>
      <c r="NWD43" s="50"/>
      <c r="NWE43" s="50"/>
      <c r="NWF43" s="50"/>
      <c r="NWG43" s="50"/>
      <c r="NWH43" s="50"/>
      <c r="NWI43" s="50"/>
      <c r="NWJ43" s="50"/>
      <c r="NWK43" s="50"/>
      <c r="NWL43" s="50"/>
      <c r="NWM43" s="50"/>
      <c r="NWN43" s="50"/>
      <c r="NWO43" s="50"/>
      <c r="NWP43" s="50"/>
      <c r="NWQ43" s="50"/>
      <c r="NWR43" s="50"/>
      <c r="NWS43" s="50"/>
      <c r="NWT43" s="50"/>
      <c r="NWU43" s="50"/>
      <c r="NWV43" s="50"/>
      <c r="NWW43" s="50"/>
      <c r="NWX43" s="50"/>
      <c r="NWY43" s="50"/>
      <c r="NWZ43" s="50"/>
      <c r="NXA43" s="50"/>
      <c r="NXB43" s="50"/>
      <c r="NXC43" s="50"/>
      <c r="NXD43" s="50"/>
      <c r="NXE43" s="50"/>
      <c r="NXF43" s="50"/>
      <c r="NXG43" s="50"/>
      <c r="NXH43" s="50"/>
      <c r="NXI43" s="50"/>
      <c r="NXJ43" s="50"/>
      <c r="NXK43" s="50"/>
      <c r="NXL43" s="50"/>
      <c r="NXM43" s="50"/>
      <c r="NXN43" s="50"/>
      <c r="NXO43" s="50"/>
      <c r="NXP43" s="50"/>
      <c r="NXQ43" s="50"/>
      <c r="NXR43" s="50"/>
      <c r="NXS43" s="50"/>
      <c r="NXT43" s="50"/>
      <c r="NXU43" s="50"/>
      <c r="NXV43" s="50"/>
      <c r="NXW43" s="50"/>
      <c r="NXX43" s="50"/>
      <c r="NXY43" s="50"/>
      <c r="NXZ43" s="50"/>
      <c r="NYA43" s="50"/>
      <c r="NYB43" s="50"/>
      <c r="NYC43" s="50"/>
      <c r="NYD43" s="50"/>
      <c r="NYE43" s="50"/>
      <c r="NYF43" s="50"/>
      <c r="NYG43" s="50"/>
      <c r="NYH43" s="50"/>
      <c r="NYI43" s="50"/>
      <c r="NYJ43" s="50"/>
      <c r="NYK43" s="50"/>
      <c r="NYL43" s="50"/>
      <c r="NYM43" s="50"/>
      <c r="NYN43" s="50"/>
      <c r="NYO43" s="50"/>
      <c r="NYP43" s="50"/>
      <c r="NYQ43" s="50"/>
      <c r="NYR43" s="50"/>
      <c r="NYS43" s="50"/>
      <c r="NYT43" s="50"/>
      <c r="NYU43" s="50"/>
      <c r="NYV43" s="50"/>
      <c r="NYW43" s="50"/>
      <c r="NYX43" s="50"/>
      <c r="NYY43" s="50"/>
      <c r="NYZ43" s="50"/>
      <c r="NZA43" s="50"/>
      <c r="NZB43" s="50"/>
      <c r="NZC43" s="50"/>
      <c r="NZD43" s="50"/>
      <c r="NZE43" s="50"/>
      <c r="NZF43" s="50"/>
      <c r="NZG43" s="50"/>
      <c r="NZH43" s="50"/>
      <c r="NZI43" s="50"/>
      <c r="NZJ43" s="50"/>
      <c r="NZK43" s="50"/>
      <c r="NZL43" s="50"/>
      <c r="NZM43" s="50"/>
      <c r="NZN43" s="50"/>
      <c r="NZO43" s="50"/>
      <c r="NZP43" s="50"/>
      <c r="NZQ43" s="50"/>
      <c r="NZR43" s="50"/>
      <c r="NZS43" s="50"/>
      <c r="NZT43" s="50"/>
      <c r="NZU43" s="50"/>
      <c r="NZV43" s="50"/>
      <c r="NZW43" s="50"/>
      <c r="NZX43" s="50"/>
      <c r="NZY43" s="50"/>
      <c r="NZZ43" s="50"/>
      <c r="OAA43" s="50"/>
      <c r="OAB43" s="50"/>
      <c r="OAC43" s="50"/>
      <c r="OAD43" s="50"/>
      <c r="OAE43" s="50"/>
      <c r="OAF43" s="50"/>
      <c r="OAG43" s="50"/>
      <c r="OAH43" s="50"/>
      <c r="OAI43" s="50"/>
      <c r="OAJ43" s="50"/>
      <c r="OAK43" s="50"/>
      <c r="OAL43" s="50"/>
      <c r="OAM43" s="50"/>
      <c r="OAN43" s="50"/>
      <c r="OAO43" s="50"/>
      <c r="OAP43" s="50"/>
      <c r="OAQ43" s="50"/>
      <c r="OAR43" s="50"/>
      <c r="OAS43" s="50"/>
      <c r="OAT43" s="50"/>
      <c r="OAU43" s="50"/>
      <c r="OAV43" s="50"/>
      <c r="OAW43" s="50"/>
      <c r="OAX43" s="50"/>
      <c r="OAY43" s="50"/>
      <c r="OAZ43" s="50"/>
      <c r="OBA43" s="50"/>
      <c r="OBB43" s="50"/>
      <c r="OBC43" s="50"/>
      <c r="OBD43" s="50"/>
      <c r="OBE43" s="50"/>
      <c r="OBF43" s="50"/>
      <c r="OBG43" s="50"/>
      <c r="OBH43" s="50"/>
      <c r="OBI43" s="50"/>
      <c r="OBJ43" s="50"/>
      <c r="OBK43" s="50"/>
      <c r="OBL43" s="50"/>
      <c r="OBM43" s="50"/>
      <c r="OBN43" s="50"/>
      <c r="OBO43" s="50"/>
      <c r="OBP43" s="50"/>
      <c r="OBQ43" s="50"/>
      <c r="OBR43" s="50"/>
      <c r="OBS43" s="50"/>
      <c r="OBT43" s="50"/>
      <c r="OBU43" s="50"/>
      <c r="OBV43" s="50"/>
      <c r="OBW43" s="50"/>
      <c r="OBX43" s="50"/>
      <c r="OBY43" s="50"/>
      <c r="OBZ43" s="50"/>
      <c r="OCA43" s="50"/>
      <c r="OCB43" s="50"/>
      <c r="OCC43" s="50"/>
      <c r="OCD43" s="50"/>
      <c r="OCE43" s="50"/>
      <c r="OCF43" s="50"/>
      <c r="OCG43" s="50"/>
      <c r="OCH43" s="50"/>
      <c r="OCI43" s="50"/>
      <c r="OCJ43" s="50"/>
      <c r="OCK43" s="50"/>
      <c r="OCL43" s="50"/>
      <c r="OCM43" s="50"/>
      <c r="OCN43" s="50"/>
      <c r="OCO43" s="50"/>
      <c r="OCP43" s="50"/>
      <c r="OCQ43" s="50"/>
      <c r="OCR43" s="50"/>
      <c r="OCS43" s="50"/>
      <c r="OCT43" s="50"/>
      <c r="OCU43" s="50"/>
      <c r="OCV43" s="50"/>
      <c r="OCW43" s="50"/>
      <c r="OCX43" s="50"/>
      <c r="OCY43" s="50"/>
      <c r="OCZ43" s="50"/>
      <c r="ODA43" s="50"/>
      <c r="ODB43" s="50"/>
      <c r="ODC43" s="50"/>
      <c r="ODD43" s="50"/>
      <c r="ODE43" s="50"/>
      <c r="ODF43" s="50"/>
      <c r="ODG43" s="50"/>
      <c r="ODH43" s="50"/>
      <c r="ODI43" s="50"/>
      <c r="ODJ43" s="50"/>
      <c r="ODK43" s="50"/>
      <c r="ODL43" s="50"/>
      <c r="ODM43" s="50"/>
      <c r="ODN43" s="50"/>
      <c r="ODO43" s="50"/>
      <c r="ODP43" s="50"/>
      <c r="ODQ43" s="50"/>
      <c r="ODR43" s="50"/>
      <c r="ODS43" s="50"/>
      <c r="ODT43" s="50"/>
      <c r="ODU43" s="50"/>
      <c r="ODV43" s="50"/>
      <c r="ODW43" s="50"/>
      <c r="ODX43" s="50"/>
      <c r="ODY43" s="50"/>
      <c r="ODZ43" s="50"/>
      <c r="OEA43" s="50"/>
      <c r="OEB43" s="50"/>
      <c r="OEC43" s="50"/>
      <c r="OED43" s="50"/>
      <c r="OEE43" s="50"/>
      <c r="OEF43" s="50"/>
      <c r="OEG43" s="50"/>
      <c r="OEH43" s="50"/>
      <c r="OEI43" s="50"/>
      <c r="OEJ43" s="50"/>
      <c r="OEK43" s="50"/>
      <c r="OEL43" s="50"/>
      <c r="OEM43" s="50"/>
      <c r="OEN43" s="50"/>
      <c r="OEO43" s="50"/>
      <c r="OEP43" s="50"/>
      <c r="OEQ43" s="50"/>
      <c r="OER43" s="50"/>
      <c r="OES43" s="50"/>
      <c r="OET43" s="50"/>
      <c r="OEU43" s="50"/>
      <c r="OEV43" s="50"/>
      <c r="OEW43" s="50"/>
      <c r="OEX43" s="50"/>
      <c r="OEY43" s="50"/>
      <c r="OEZ43" s="50"/>
      <c r="OFA43" s="50"/>
      <c r="OFB43" s="50"/>
      <c r="OFC43" s="50"/>
      <c r="OFD43" s="50"/>
      <c r="OFE43" s="50"/>
      <c r="OFF43" s="50"/>
      <c r="OFG43" s="50"/>
      <c r="OFH43" s="50"/>
      <c r="OFI43" s="50"/>
      <c r="OFJ43" s="50"/>
      <c r="OFK43" s="50"/>
      <c r="OFL43" s="50"/>
      <c r="OFM43" s="50"/>
      <c r="OFN43" s="50"/>
      <c r="OFO43" s="50"/>
      <c r="OFP43" s="50"/>
      <c r="OFQ43" s="50"/>
      <c r="OFR43" s="50"/>
      <c r="OFS43" s="50"/>
      <c r="OFT43" s="50"/>
      <c r="OFU43" s="50"/>
      <c r="OFV43" s="50"/>
      <c r="OFW43" s="50"/>
      <c r="OFX43" s="50"/>
      <c r="OFY43" s="50"/>
      <c r="OFZ43" s="50"/>
      <c r="OGA43" s="50"/>
      <c r="OGB43" s="50"/>
      <c r="OGC43" s="50"/>
      <c r="OGD43" s="50"/>
      <c r="OGE43" s="50"/>
      <c r="OGF43" s="50"/>
      <c r="OGG43" s="50"/>
      <c r="OGH43" s="50"/>
      <c r="OGI43" s="50"/>
      <c r="OGJ43" s="50"/>
      <c r="OGK43" s="50"/>
      <c r="OGL43" s="50"/>
      <c r="OGM43" s="50"/>
      <c r="OGN43" s="50"/>
      <c r="OGO43" s="50"/>
      <c r="OGP43" s="50"/>
      <c r="OGQ43" s="50"/>
      <c r="OGR43" s="50"/>
      <c r="OGS43" s="50"/>
      <c r="OGT43" s="50"/>
      <c r="OGU43" s="50"/>
      <c r="OGV43" s="50"/>
      <c r="OGW43" s="50"/>
      <c r="OGX43" s="50"/>
      <c r="OGY43" s="50"/>
      <c r="OGZ43" s="50"/>
      <c r="OHA43" s="50"/>
      <c r="OHB43" s="50"/>
      <c r="OHC43" s="50"/>
      <c r="OHD43" s="50"/>
      <c r="OHE43" s="50"/>
      <c r="OHF43" s="50"/>
      <c r="OHG43" s="50"/>
      <c r="OHH43" s="50"/>
      <c r="OHI43" s="50"/>
      <c r="OHJ43" s="50"/>
      <c r="OHK43" s="50"/>
      <c r="OHL43" s="50"/>
      <c r="OHM43" s="50"/>
      <c r="OHN43" s="50"/>
      <c r="OHO43" s="50"/>
      <c r="OHP43" s="50"/>
      <c r="OHQ43" s="50"/>
      <c r="OHR43" s="50"/>
      <c r="OHS43" s="50"/>
      <c r="OHT43" s="50"/>
      <c r="OHU43" s="50"/>
      <c r="OHV43" s="50"/>
      <c r="OHW43" s="50"/>
      <c r="OHX43" s="50"/>
      <c r="OHY43" s="50"/>
      <c r="OHZ43" s="50"/>
      <c r="OIA43" s="50"/>
      <c r="OIB43" s="50"/>
      <c r="OIC43" s="50"/>
      <c r="OID43" s="50"/>
      <c r="OIE43" s="50"/>
      <c r="OIF43" s="50"/>
      <c r="OIG43" s="50"/>
      <c r="OIH43" s="50"/>
      <c r="OII43" s="50"/>
      <c r="OIJ43" s="50"/>
      <c r="OIK43" s="50"/>
      <c r="OIL43" s="50"/>
      <c r="OIM43" s="50"/>
      <c r="OIN43" s="50"/>
      <c r="OIO43" s="50"/>
      <c r="OIP43" s="50"/>
      <c r="OIQ43" s="50"/>
      <c r="OIR43" s="50"/>
      <c r="OIS43" s="50"/>
      <c r="OIT43" s="50"/>
      <c r="OIU43" s="50"/>
      <c r="OIV43" s="50"/>
      <c r="OIW43" s="50"/>
      <c r="OIX43" s="50"/>
      <c r="OIY43" s="50"/>
      <c r="OIZ43" s="50"/>
      <c r="OJA43" s="50"/>
      <c r="OJB43" s="50"/>
      <c r="OJC43" s="50"/>
      <c r="OJD43" s="50"/>
      <c r="OJE43" s="50"/>
      <c r="OJF43" s="50"/>
      <c r="OJG43" s="50"/>
      <c r="OJH43" s="50"/>
      <c r="OJI43" s="50"/>
      <c r="OJJ43" s="50"/>
      <c r="OJK43" s="50"/>
      <c r="OJL43" s="50"/>
      <c r="OJM43" s="50"/>
      <c r="OJN43" s="50"/>
      <c r="OJO43" s="50"/>
      <c r="OJP43" s="50"/>
      <c r="OJQ43" s="50"/>
      <c r="OJR43" s="50"/>
      <c r="OJS43" s="50"/>
      <c r="OJT43" s="50"/>
      <c r="OJU43" s="50"/>
      <c r="OJV43" s="50"/>
      <c r="OJW43" s="50"/>
      <c r="OJX43" s="50"/>
      <c r="OJY43" s="50"/>
      <c r="OJZ43" s="50"/>
      <c r="OKA43" s="50"/>
      <c r="OKB43" s="50"/>
      <c r="OKC43" s="50"/>
      <c r="OKD43" s="50"/>
      <c r="OKE43" s="50"/>
      <c r="OKF43" s="50"/>
      <c r="OKG43" s="50"/>
      <c r="OKH43" s="50"/>
      <c r="OKI43" s="50"/>
      <c r="OKJ43" s="50"/>
      <c r="OKK43" s="50"/>
      <c r="OKL43" s="50"/>
      <c r="OKM43" s="50"/>
      <c r="OKN43" s="50"/>
      <c r="OKO43" s="50"/>
      <c r="OKP43" s="50"/>
      <c r="OKQ43" s="50"/>
      <c r="OKR43" s="50"/>
      <c r="OKS43" s="50"/>
      <c r="OKT43" s="50"/>
      <c r="OKU43" s="50"/>
      <c r="OKV43" s="50"/>
      <c r="OKW43" s="50"/>
      <c r="OKX43" s="50"/>
      <c r="OKY43" s="50"/>
      <c r="OKZ43" s="50"/>
      <c r="OLA43" s="50"/>
      <c r="OLB43" s="50"/>
      <c r="OLC43" s="50"/>
      <c r="OLD43" s="50"/>
      <c r="OLE43" s="50"/>
      <c r="OLF43" s="50"/>
      <c r="OLG43" s="50"/>
      <c r="OLH43" s="50"/>
      <c r="OLI43" s="50"/>
      <c r="OLJ43" s="50"/>
      <c r="OLK43" s="50"/>
      <c r="OLL43" s="50"/>
      <c r="OLM43" s="50"/>
      <c r="OLN43" s="50"/>
      <c r="OLO43" s="50"/>
      <c r="OLP43" s="50"/>
      <c r="OLQ43" s="50"/>
      <c r="OLR43" s="50"/>
      <c r="OLS43" s="50"/>
      <c r="OLT43" s="50"/>
      <c r="OLU43" s="50"/>
      <c r="OLV43" s="50"/>
      <c r="OLW43" s="50"/>
      <c r="OLX43" s="50"/>
      <c r="OLY43" s="50"/>
      <c r="OLZ43" s="50"/>
      <c r="OMA43" s="50"/>
      <c r="OMB43" s="50"/>
      <c r="OMC43" s="50"/>
      <c r="OMD43" s="50"/>
      <c r="OME43" s="50"/>
      <c r="OMF43" s="50"/>
      <c r="OMG43" s="50"/>
      <c r="OMH43" s="50"/>
      <c r="OMI43" s="50"/>
      <c r="OMJ43" s="50"/>
      <c r="OMK43" s="50"/>
      <c r="OML43" s="50"/>
      <c r="OMM43" s="50"/>
      <c r="OMN43" s="50"/>
      <c r="OMO43" s="50"/>
      <c r="OMP43" s="50"/>
      <c r="OMQ43" s="50"/>
      <c r="OMR43" s="50"/>
      <c r="OMS43" s="50"/>
      <c r="OMT43" s="50"/>
      <c r="OMU43" s="50"/>
      <c r="OMV43" s="50"/>
      <c r="OMW43" s="50"/>
      <c r="OMX43" s="50"/>
      <c r="OMY43" s="50"/>
      <c r="OMZ43" s="50"/>
      <c r="ONA43" s="50"/>
      <c r="ONB43" s="50"/>
      <c r="ONC43" s="50"/>
      <c r="OND43" s="50"/>
      <c r="ONE43" s="50"/>
      <c r="ONF43" s="50"/>
      <c r="ONG43" s="50"/>
      <c r="ONH43" s="50"/>
      <c r="ONI43" s="50"/>
      <c r="ONJ43" s="50"/>
      <c r="ONK43" s="50"/>
      <c r="ONL43" s="50"/>
      <c r="ONM43" s="50"/>
      <c r="ONN43" s="50"/>
      <c r="ONO43" s="50"/>
      <c r="ONP43" s="50"/>
      <c r="ONQ43" s="50"/>
      <c r="ONR43" s="50"/>
      <c r="ONS43" s="50"/>
      <c r="ONT43" s="50"/>
      <c r="ONU43" s="50"/>
      <c r="ONV43" s="50"/>
      <c r="ONW43" s="50"/>
      <c r="ONX43" s="50"/>
      <c r="ONY43" s="50"/>
      <c r="ONZ43" s="50"/>
      <c r="OOA43" s="50"/>
      <c r="OOB43" s="50"/>
      <c r="OOC43" s="50"/>
      <c r="OOD43" s="50"/>
      <c r="OOE43" s="50"/>
      <c r="OOF43" s="50"/>
      <c r="OOG43" s="50"/>
      <c r="OOH43" s="50"/>
      <c r="OOI43" s="50"/>
      <c r="OOJ43" s="50"/>
      <c r="OOK43" s="50"/>
      <c r="OOL43" s="50"/>
      <c r="OOM43" s="50"/>
      <c r="OON43" s="50"/>
      <c r="OOO43" s="50"/>
      <c r="OOP43" s="50"/>
      <c r="OOQ43" s="50"/>
      <c r="OOR43" s="50"/>
      <c r="OOS43" s="50"/>
      <c r="OOT43" s="50"/>
      <c r="OOU43" s="50"/>
      <c r="OOV43" s="50"/>
      <c r="OOW43" s="50"/>
      <c r="OOX43" s="50"/>
      <c r="OOY43" s="50"/>
      <c r="OOZ43" s="50"/>
      <c r="OPA43" s="50"/>
      <c r="OPB43" s="50"/>
      <c r="OPC43" s="50"/>
      <c r="OPD43" s="50"/>
      <c r="OPE43" s="50"/>
      <c r="OPF43" s="50"/>
      <c r="OPG43" s="50"/>
      <c r="OPH43" s="50"/>
      <c r="OPI43" s="50"/>
      <c r="OPJ43" s="50"/>
      <c r="OPK43" s="50"/>
      <c r="OPL43" s="50"/>
      <c r="OPM43" s="50"/>
      <c r="OPN43" s="50"/>
      <c r="OPO43" s="50"/>
      <c r="OPP43" s="50"/>
      <c r="OPQ43" s="50"/>
      <c r="OPR43" s="50"/>
      <c r="OPS43" s="50"/>
      <c r="OPT43" s="50"/>
      <c r="OPU43" s="50"/>
      <c r="OPV43" s="50"/>
      <c r="OPW43" s="50"/>
      <c r="OPX43" s="50"/>
      <c r="OPY43" s="50"/>
      <c r="OPZ43" s="50"/>
      <c r="OQA43" s="50"/>
      <c r="OQB43" s="50"/>
      <c r="OQC43" s="50"/>
      <c r="OQD43" s="50"/>
      <c r="OQE43" s="50"/>
      <c r="OQF43" s="50"/>
      <c r="OQG43" s="50"/>
      <c r="OQH43" s="50"/>
      <c r="OQI43" s="50"/>
      <c r="OQJ43" s="50"/>
      <c r="OQK43" s="50"/>
      <c r="OQL43" s="50"/>
      <c r="OQM43" s="50"/>
      <c r="OQN43" s="50"/>
      <c r="OQO43" s="50"/>
      <c r="OQP43" s="50"/>
      <c r="OQQ43" s="50"/>
      <c r="OQR43" s="50"/>
      <c r="OQS43" s="50"/>
      <c r="OQT43" s="50"/>
      <c r="OQU43" s="50"/>
      <c r="OQV43" s="50"/>
      <c r="OQW43" s="50"/>
      <c r="OQX43" s="50"/>
      <c r="OQY43" s="50"/>
      <c r="OQZ43" s="50"/>
      <c r="ORA43" s="50"/>
      <c r="ORB43" s="50"/>
      <c r="ORC43" s="50"/>
      <c r="ORD43" s="50"/>
      <c r="ORE43" s="50"/>
      <c r="ORF43" s="50"/>
      <c r="ORG43" s="50"/>
      <c r="ORH43" s="50"/>
      <c r="ORI43" s="50"/>
      <c r="ORJ43" s="50"/>
      <c r="ORK43" s="50"/>
      <c r="ORL43" s="50"/>
      <c r="ORM43" s="50"/>
      <c r="ORN43" s="50"/>
      <c r="ORO43" s="50"/>
      <c r="ORP43" s="50"/>
      <c r="ORQ43" s="50"/>
      <c r="ORR43" s="50"/>
      <c r="ORS43" s="50"/>
      <c r="ORT43" s="50"/>
      <c r="ORU43" s="50"/>
      <c r="ORV43" s="50"/>
      <c r="ORW43" s="50"/>
      <c r="ORX43" s="50"/>
      <c r="ORY43" s="50"/>
      <c r="ORZ43" s="50"/>
      <c r="OSA43" s="50"/>
      <c r="OSB43" s="50"/>
      <c r="OSC43" s="50"/>
      <c r="OSD43" s="50"/>
      <c r="OSE43" s="50"/>
      <c r="OSF43" s="50"/>
      <c r="OSG43" s="50"/>
      <c r="OSH43" s="50"/>
      <c r="OSI43" s="50"/>
      <c r="OSJ43" s="50"/>
      <c r="OSK43" s="50"/>
      <c r="OSL43" s="50"/>
      <c r="OSM43" s="50"/>
      <c r="OSN43" s="50"/>
      <c r="OSO43" s="50"/>
      <c r="OSP43" s="50"/>
      <c r="OSQ43" s="50"/>
      <c r="OSR43" s="50"/>
      <c r="OSS43" s="50"/>
      <c r="OST43" s="50"/>
      <c r="OSU43" s="50"/>
      <c r="OSV43" s="50"/>
      <c r="OSW43" s="50"/>
      <c r="OSX43" s="50"/>
      <c r="OSY43" s="50"/>
      <c r="OSZ43" s="50"/>
      <c r="OTA43" s="50"/>
      <c r="OTB43" s="50"/>
      <c r="OTC43" s="50"/>
      <c r="OTD43" s="50"/>
      <c r="OTE43" s="50"/>
      <c r="OTF43" s="50"/>
      <c r="OTG43" s="50"/>
      <c r="OTH43" s="50"/>
      <c r="OTI43" s="50"/>
      <c r="OTJ43" s="50"/>
      <c r="OTK43" s="50"/>
      <c r="OTL43" s="50"/>
      <c r="OTM43" s="50"/>
      <c r="OTN43" s="50"/>
      <c r="OTO43" s="50"/>
      <c r="OTP43" s="50"/>
      <c r="OTQ43" s="50"/>
      <c r="OTR43" s="50"/>
      <c r="OTS43" s="50"/>
      <c r="OTT43" s="50"/>
      <c r="OTU43" s="50"/>
      <c r="OTV43" s="50"/>
      <c r="OTW43" s="50"/>
      <c r="OTX43" s="50"/>
      <c r="OTY43" s="50"/>
      <c r="OTZ43" s="50"/>
      <c r="OUA43" s="50"/>
      <c r="OUB43" s="50"/>
      <c r="OUC43" s="50"/>
      <c r="OUD43" s="50"/>
      <c r="OUE43" s="50"/>
      <c r="OUF43" s="50"/>
      <c r="OUG43" s="50"/>
      <c r="OUH43" s="50"/>
      <c r="OUI43" s="50"/>
      <c r="OUJ43" s="50"/>
      <c r="OUK43" s="50"/>
      <c r="OUL43" s="50"/>
      <c r="OUM43" s="50"/>
      <c r="OUN43" s="50"/>
      <c r="OUO43" s="50"/>
      <c r="OUP43" s="50"/>
      <c r="OUQ43" s="50"/>
      <c r="OUR43" s="50"/>
      <c r="OUS43" s="50"/>
      <c r="OUT43" s="50"/>
      <c r="OUU43" s="50"/>
      <c r="OUV43" s="50"/>
      <c r="OUW43" s="50"/>
      <c r="OUX43" s="50"/>
      <c r="OUY43" s="50"/>
      <c r="OUZ43" s="50"/>
      <c r="OVA43" s="50"/>
      <c r="OVB43" s="50"/>
      <c r="OVC43" s="50"/>
      <c r="OVD43" s="50"/>
      <c r="OVE43" s="50"/>
      <c r="OVF43" s="50"/>
      <c r="OVG43" s="50"/>
      <c r="OVH43" s="50"/>
      <c r="OVI43" s="50"/>
      <c r="OVJ43" s="50"/>
      <c r="OVK43" s="50"/>
      <c r="OVL43" s="50"/>
      <c r="OVM43" s="50"/>
      <c r="OVN43" s="50"/>
      <c r="OVO43" s="50"/>
      <c r="OVP43" s="50"/>
      <c r="OVQ43" s="50"/>
      <c r="OVR43" s="50"/>
      <c r="OVS43" s="50"/>
      <c r="OVT43" s="50"/>
      <c r="OVU43" s="50"/>
      <c r="OVV43" s="50"/>
      <c r="OVW43" s="50"/>
      <c r="OVX43" s="50"/>
      <c r="OVY43" s="50"/>
      <c r="OVZ43" s="50"/>
      <c r="OWA43" s="50"/>
      <c r="OWB43" s="50"/>
      <c r="OWC43" s="50"/>
      <c r="OWD43" s="50"/>
      <c r="OWE43" s="50"/>
      <c r="OWF43" s="50"/>
      <c r="OWG43" s="50"/>
      <c r="OWH43" s="50"/>
      <c r="OWI43" s="50"/>
      <c r="OWJ43" s="50"/>
      <c r="OWK43" s="50"/>
      <c r="OWL43" s="50"/>
      <c r="OWM43" s="50"/>
      <c r="OWN43" s="50"/>
      <c r="OWO43" s="50"/>
      <c r="OWP43" s="50"/>
      <c r="OWQ43" s="50"/>
      <c r="OWR43" s="50"/>
      <c r="OWS43" s="50"/>
      <c r="OWT43" s="50"/>
      <c r="OWU43" s="50"/>
      <c r="OWV43" s="50"/>
      <c r="OWW43" s="50"/>
      <c r="OWX43" s="50"/>
      <c r="OWY43" s="50"/>
      <c r="OWZ43" s="50"/>
      <c r="OXA43" s="50"/>
      <c r="OXB43" s="50"/>
      <c r="OXC43" s="50"/>
      <c r="OXD43" s="50"/>
      <c r="OXE43" s="50"/>
      <c r="OXF43" s="50"/>
      <c r="OXG43" s="50"/>
      <c r="OXH43" s="50"/>
      <c r="OXI43" s="50"/>
      <c r="OXJ43" s="50"/>
      <c r="OXK43" s="50"/>
      <c r="OXL43" s="50"/>
      <c r="OXM43" s="50"/>
      <c r="OXN43" s="50"/>
      <c r="OXO43" s="50"/>
      <c r="OXP43" s="50"/>
      <c r="OXQ43" s="50"/>
      <c r="OXR43" s="50"/>
      <c r="OXS43" s="50"/>
      <c r="OXT43" s="50"/>
      <c r="OXU43" s="50"/>
      <c r="OXV43" s="50"/>
      <c r="OXW43" s="50"/>
      <c r="OXX43" s="50"/>
      <c r="OXY43" s="50"/>
      <c r="OXZ43" s="50"/>
      <c r="OYA43" s="50"/>
      <c r="OYB43" s="50"/>
      <c r="OYC43" s="50"/>
      <c r="OYD43" s="50"/>
      <c r="OYE43" s="50"/>
      <c r="OYF43" s="50"/>
      <c r="OYG43" s="50"/>
      <c r="OYH43" s="50"/>
      <c r="OYI43" s="50"/>
      <c r="OYJ43" s="50"/>
      <c r="OYK43" s="50"/>
      <c r="OYL43" s="50"/>
      <c r="OYM43" s="50"/>
      <c r="OYN43" s="50"/>
      <c r="OYO43" s="50"/>
      <c r="OYP43" s="50"/>
      <c r="OYQ43" s="50"/>
      <c r="OYR43" s="50"/>
      <c r="OYS43" s="50"/>
      <c r="OYT43" s="50"/>
      <c r="OYU43" s="50"/>
      <c r="OYV43" s="50"/>
      <c r="OYW43" s="50"/>
      <c r="OYX43" s="50"/>
      <c r="OYY43" s="50"/>
      <c r="OYZ43" s="50"/>
      <c r="OZA43" s="50"/>
      <c r="OZB43" s="50"/>
      <c r="OZC43" s="50"/>
      <c r="OZD43" s="50"/>
      <c r="OZE43" s="50"/>
      <c r="OZF43" s="50"/>
      <c r="OZG43" s="50"/>
      <c r="OZH43" s="50"/>
      <c r="OZI43" s="50"/>
      <c r="OZJ43" s="50"/>
      <c r="OZK43" s="50"/>
      <c r="OZL43" s="50"/>
      <c r="OZM43" s="50"/>
      <c r="OZN43" s="50"/>
      <c r="OZO43" s="50"/>
      <c r="OZP43" s="50"/>
      <c r="OZQ43" s="50"/>
      <c r="OZR43" s="50"/>
      <c r="OZS43" s="50"/>
      <c r="OZT43" s="50"/>
      <c r="OZU43" s="50"/>
      <c r="OZV43" s="50"/>
      <c r="OZW43" s="50"/>
      <c r="OZX43" s="50"/>
      <c r="OZY43" s="50"/>
      <c r="OZZ43" s="50"/>
      <c r="PAA43" s="50"/>
      <c r="PAB43" s="50"/>
      <c r="PAC43" s="50"/>
      <c r="PAD43" s="50"/>
      <c r="PAE43" s="50"/>
      <c r="PAF43" s="50"/>
      <c r="PAG43" s="50"/>
      <c r="PAH43" s="50"/>
      <c r="PAI43" s="50"/>
      <c r="PAJ43" s="50"/>
      <c r="PAK43" s="50"/>
      <c r="PAL43" s="50"/>
      <c r="PAM43" s="50"/>
      <c r="PAN43" s="50"/>
      <c r="PAO43" s="50"/>
      <c r="PAP43" s="50"/>
      <c r="PAQ43" s="50"/>
      <c r="PAR43" s="50"/>
      <c r="PAS43" s="50"/>
      <c r="PAT43" s="50"/>
      <c r="PAU43" s="50"/>
      <c r="PAV43" s="50"/>
      <c r="PAW43" s="50"/>
      <c r="PAX43" s="50"/>
      <c r="PAY43" s="50"/>
      <c r="PAZ43" s="50"/>
      <c r="PBA43" s="50"/>
      <c r="PBB43" s="50"/>
      <c r="PBC43" s="50"/>
      <c r="PBD43" s="50"/>
      <c r="PBE43" s="50"/>
      <c r="PBF43" s="50"/>
      <c r="PBG43" s="50"/>
      <c r="PBH43" s="50"/>
      <c r="PBI43" s="50"/>
      <c r="PBJ43" s="50"/>
      <c r="PBK43" s="50"/>
      <c r="PBL43" s="50"/>
      <c r="PBM43" s="50"/>
      <c r="PBN43" s="50"/>
      <c r="PBO43" s="50"/>
      <c r="PBP43" s="50"/>
      <c r="PBQ43" s="50"/>
      <c r="PBR43" s="50"/>
      <c r="PBS43" s="50"/>
      <c r="PBT43" s="50"/>
      <c r="PBU43" s="50"/>
      <c r="PBV43" s="50"/>
      <c r="PBW43" s="50"/>
      <c r="PBX43" s="50"/>
      <c r="PBY43" s="50"/>
      <c r="PBZ43" s="50"/>
      <c r="PCA43" s="50"/>
      <c r="PCB43" s="50"/>
      <c r="PCC43" s="50"/>
      <c r="PCD43" s="50"/>
      <c r="PCE43" s="50"/>
      <c r="PCF43" s="50"/>
      <c r="PCG43" s="50"/>
      <c r="PCH43" s="50"/>
      <c r="PCI43" s="50"/>
      <c r="PCJ43" s="50"/>
      <c r="PCK43" s="50"/>
      <c r="PCL43" s="50"/>
      <c r="PCM43" s="50"/>
      <c r="PCN43" s="50"/>
      <c r="PCO43" s="50"/>
      <c r="PCP43" s="50"/>
      <c r="PCQ43" s="50"/>
      <c r="PCR43" s="50"/>
      <c r="PCS43" s="50"/>
      <c r="PCT43" s="50"/>
      <c r="PCU43" s="50"/>
      <c r="PCV43" s="50"/>
      <c r="PCW43" s="50"/>
      <c r="PCX43" s="50"/>
      <c r="PCY43" s="50"/>
      <c r="PCZ43" s="50"/>
      <c r="PDA43" s="50"/>
      <c r="PDB43" s="50"/>
      <c r="PDC43" s="50"/>
      <c r="PDD43" s="50"/>
      <c r="PDE43" s="50"/>
      <c r="PDF43" s="50"/>
      <c r="PDG43" s="50"/>
      <c r="PDH43" s="50"/>
      <c r="PDI43" s="50"/>
      <c r="PDJ43" s="50"/>
      <c r="PDK43" s="50"/>
      <c r="PDL43" s="50"/>
      <c r="PDM43" s="50"/>
      <c r="PDN43" s="50"/>
      <c r="PDO43" s="50"/>
      <c r="PDP43" s="50"/>
      <c r="PDQ43" s="50"/>
      <c r="PDR43" s="50"/>
      <c r="PDS43" s="50"/>
      <c r="PDT43" s="50"/>
      <c r="PDU43" s="50"/>
      <c r="PDV43" s="50"/>
      <c r="PDW43" s="50"/>
      <c r="PDX43" s="50"/>
      <c r="PDY43" s="50"/>
      <c r="PDZ43" s="50"/>
      <c r="PEA43" s="50"/>
      <c r="PEB43" s="50"/>
      <c r="PEC43" s="50"/>
      <c r="PED43" s="50"/>
      <c r="PEE43" s="50"/>
      <c r="PEF43" s="50"/>
      <c r="PEG43" s="50"/>
      <c r="PEH43" s="50"/>
      <c r="PEI43" s="50"/>
      <c r="PEJ43" s="50"/>
      <c r="PEK43" s="50"/>
      <c r="PEL43" s="50"/>
      <c r="PEM43" s="50"/>
      <c r="PEN43" s="50"/>
      <c r="PEO43" s="50"/>
      <c r="PEP43" s="50"/>
      <c r="PEQ43" s="50"/>
      <c r="PER43" s="50"/>
      <c r="PES43" s="50"/>
      <c r="PET43" s="50"/>
      <c r="PEU43" s="50"/>
      <c r="PEV43" s="50"/>
      <c r="PEW43" s="50"/>
      <c r="PEX43" s="50"/>
      <c r="PEY43" s="50"/>
      <c r="PEZ43" s="50"/>
      <c r="PFA43" s="50"/>
      <c r="PFB43" s="50"/>
      <c r="PFC43" s="50"/>
      <c r="PFD43" s="50"/>
      <c r="PFE43" s="50"/>
      <c r="PFF43" s="50"/>
      <c r="PFG43" s="50"/>
      <c r="PFH43" s="50"/>
      <c r="PFI43" s="50"/>
      <c r="PFJ43" s="50"/>
      <c r="PFK43" s="50"/>
      <c r="PFL43" s="50"/>
      <c r="PFM43" s="50"/>
      <c r="PFN43" s="50"/>
      <c r="PFO43" s="50"/>
      <c r="PFP43" s="50"/>
      <c r="PFQ43" s="50"/>
      <c r="PFR43" s="50"/>
      <c r="PFS43" s="50"/>
      <c r="PFT43" s="50"/>
      <c r="PFU43" s="50"/>
      <c r="PFV43" s="50"/>
      <c r="PFW43" s="50"/>
      <c r="PFX43" s="50"/>
      <c r="PFY43" s="50"/>
      <c r="PFZ43" s="50"/>
      <c r="PGA43" s="50"/>
      <c r="PGB43" s="50"/>
      <c r="PGC43" s="50"/>
      <c r="PGD43" s="50"/>
      <c r="PGE43" s="50"/>
      <c r="PGF43" s="50"/>
      <c r="PGG43" s="50"/>
      <c r="PGH43" s="50"/>
      <c r="PGI43" s="50"/>
      <c r="PGJ43" s="50"/>
      <c r="PGK43" s="50"/>
      <c r="PGL43" s="50"/>
      <c r="PGM43" s="50"/>
      <c r="PGN43" s="50"/>
      <c r="PGO43" s="50"/>
      <c r="PGP43" s="50"/>
      <c r="PGQ43" s="50"/>
      <c r="PGR43" s="50"/>
      <c r="PGS43" s="50"/>
      <c r="PGT43" s="50"/>
      <c r="PGU43" s="50"/>
      <c r="PGV43" s="50"/>
      <c r="PGW43" s="50"/>
      <c r="PGX43" s="50"/>
      <c r="PGY43" s="50"/>
      <c r="PGZ43" s="50"/>
      <c r="PHA43" s="50"/>
      <c r="PHB43" s="50"/>
      <c r="PHC43" s="50"/>
      <c r="PHD43" s="50"/>
      <c r="PHE43" s="50"/>
      <c r="PHF43" s="50"/>
      <c r="PHG43" s="50"/>
      <c r="PHH43" s="50"/>
      <c r="PHI43" s="50"/>
      <c r="PHJ43" s="50"/>
      <c r="PHK43" s="50"/>
      <c r="PHL43" s="50"/>
      <c r="PHM43" s="50"/>
      <c r="PHN43" s="50"/>
      <c r="PHO43" s="50"/>
      <c r="PHP43" s="50"/>
      <c r="PHQ43" s="50"/>
      <c r="PHR43" s="50"/>
      <c r="PHS43" s="50"/>
      <c r="PHT43" s="50"/>
      <c r="PHU43" s="50"/>
      <c r="PHV43" s="50"/>
      <c r="PHW43" s="50"/>
      <c r="PHX43" s="50"/>
      <c r="PHY43" s="50"/>
      <c r="PHZ43" s="50"/>
      <c r="PIA43" s="50"/>
      <c r="PIB43" s="50"/>
      <c r="PIC43" s="50"/>
      <c r="PID43" s="50"/>
      <c r="PIE43" s="50"/>
      <c r="PIF43" s="50"/>
      <c r="PIG43" s="50"/>
      <c r="PIH43" s="50"/>
      <c r="PII43" s="50"/>
      <c r="PIJ43" s="50"/>
      <c r="PIK43" s="50"/>
      <c r="PIL43" s="50"/>
      <c r="PIM43" s="50"/>
      <c r="PIN43" s="50"/>
      <c r="PIO43" s="50"/>
      <c r="PIP43" s="50"/>
      <c r="PIQ43" s="50"/>
      <c r="PIR43" s="50"/>
      <c r="PIS43" s="50"/>
      <c r="PIT43" s="50"/>
      <c r="PIU43" s="50"/>
      <c r="PIV43" s="50"/>
      <c r="PIW43" s="50"/>
      <c r="PIX43" s="50"/>
      <c r="PIY43" s="50"/>
      <c r="PIZ43" s="50"/>
      <c r="PJA43" s="50"/>
      <c r="PJB43" s="50"/>
      <c r="PJC43" s="50"/>
      <c r="PJD43" s="50"/>
      <c r="PJE43" s="50"/>
      <c r="PJF43" s="50"/>
      <c r="PJG43" s="50"/>
      <c r="PJH43" s="50"/>
      <c r="PJI43" s="50"/>
      <c r="PJJ43" s="50"/>
      <c r="PJK43" s="50"/>
      <c r="PJL43" s="50"/>
      <c r="PJM43" s="50"/>
      <c r="PJN43" s="50"/>
      <c r="PJO43" s="50"/>
      <c r="PJP43" s="50"/>
      <c r="PJQ43" s="50"/>
      <c r="PJR43" s="50"/>
      <c r="PJS43" s="50"/>
      <c r="PJT43" s="50"/>
      <c r="PJU43" s="50"/>
      <c r="PJV43" s="50"/>
      <c r="PJW43" s="50"/>
      <c r="PJX43" s="50"/>
      <c r="PJY43" s="50"/>
      <c r="PJZ43" s="50"/>
      <c r="PKA43" s="50"/>
      <c r="PKB43" s="50"/>
      <c r="PKC43" s="50"/>
      <c r="PKD43" s="50"/>
      <c r="PKE43" s="50"/>
      <c r="PKF43" s="50"/>
      <c r="PKG43" s="50"/>
      <c r="PKH43" s="50"/>
      <c r="PKI43" s="50"/>
      <c r="PKJ43" s="50"/>
      <c r="PKK43" s="50"/>
      <c r="PKL43" s="50"/>
      <c r="PKM43" s="50"/>
      <c r="PKN43" s="50"/>
      <c r="PKO43" s="50"/>
      <c r="PKP43" s="50"/>
      <c r="PKQ43" s="50"/>
      <c r="PKR43" s="50"/>
      <c r="PKS43" s="50"/>
      <c r="PKT43" s="50"/>
      <c r="PKU43" s="50"/>
      <c r="PKV43" s="50"/>
      <c r="PKW43" s="50"/>
      <c r="PKX43" s="50"/>
      <c r="PKY43" s="50"/>
      <c r="PKZ43" s="50"/>
      <c r="PLA43" s="50"/>
      <c r="PLB43" s="50"/>
      <c r="PLC43" s="50"/>
      <c r="PLD43" s="50"/>
      <c r="PLE43" s="50"/>
      <c r="PLF43" s="50"/>
      <c r="PLG43" s="50"/>
      <c r="PLH43" s="50"/>
      <c r="PLI43" s="50"/>
      <c r="PLJ43" s="50"/>
      <c r="PLK43" s="50"/>
      <c r="PLL43" s="50"/>
      <c r="PLM43" s="50"/>
      <c r="PLN43" s="50"/>
      <c r="PLO43" s="50"/>
      <c r="PLP43" s="50"/>
      <c r="PLQ43" s="50"/>
      <c r="PLR43" s="50"/>
      <c r="PLS43" s="50"/>
      <c r="PLT43" s="50"/>
      <c r="PLU43" s="50"/>
      <c r="PLV43" s="50"/>
      <c r="PLW43" s="50"/>
      <c r="PLX43" s="50"/>
      <c r="PLY43" s="50"/>
      <c r="PLZ43" s="50"/>
      <c r="PMA43" s="50"/>
      <c r="PMB43" s="50"/>
      <c r="PMC43" s="50"/>
      <c r="PMD43" s="50"/>
      <c r="PME43" s="50"/>
      <c r="PMF43" s="50"/>
      <c r="PMG43" s="50"/>
      <c r="PMH43" s="50"/>
      <c r="PMI43" s="50"/>
      <c r="PMJ43" s="50"/>
      <c r="PMK43" s="50"/>
      <c r="PML43" s="50"/>
      <c r="PMM43" s="50"/>
      <c r="PMN43" s="50"/>
      <c r="PMO43" s="50"/>
      <c r="PMP43" s="50"/>
      <c r="PMQ43" s="50"/>
      <c r="PMR43" s="50"/>
      <c r="PMS43" s="50"/>
      <c r="PMT43" s="50"/>
      <c r="PMU43" s="50"/>
      <c r="PMV43" s="50"/>
      <c r="PMW43" s="50"/>
      <c r="PMX43" s="50"/>
      <c r="PMY43" s="50"/>
      <c r="PMZ43" s="50"/>
      <c r="PNA43" s="50"/>
      <c r="PNB43" s="50"/>
      <c r="PNC43" s="50"/>
      <c r="PND43" s="50"/>
      <c r="PNE43" s="50"/>
      <c r="PNF43" s="50"/>
      <c r="PNG43" s="50"/>
      <c r="PNH43" s="50"/>
      <c r="PNI43" s="50"/>
      <c r="PNJ43" s="50"/>
      <c r="PNK43" s="50"/>
      <c r="PNL43" s="50"/>
      <c r="PNM43" s="50"/>
      <c r="PNN43" s="50"/>
      <c r="PNO43" s="50"/>
      <c r="PNP43" s="50"/>
      <c r="PNQ43" s="50"/>
      <c r="PNR43" s="50"/>
      <c r="PNS43" s="50"/>
      <c r="PNT43" s="50"/>
      <c r="PNU43" s="50"/>
      <c r="PNV43" s="50"/>
      <c r="PNW43" s="50"/>
      <c r="PNX43" s="50"/>
      <c r="PNY43" s="50"/>
      <c r="PNZ43" s="50"/>
      <c r="POA43" s="50"/>
      <c r="POB43" s="50"/>
      <c r="POC43" s="50"/>
      <c r="POD43" s="50"/>
      <c r="POE43" s="50"/>
      <c r="POF43" s="50"/>
      <c r="POG43" s="50"/>
      <c r="POH43" s="50"/>
      <c r="POI43" s="50"/>
      <c r="POJ43" s="50"/>
      <c r="POK43" s="50"/>
      <c r="POL43" s="50"/>
      <c r="POM43" s="50"/>
      <c r="PON43" s="50"/>
      <c r="POO43" s="50"/>
      <c r="POP43" s="50"/>
      <c r="POQ43" s="50"/>
      <c r="POR43" s="50"/>
      <c r="POS43" s="50"/>
      <c r="POT43" s="50"/>
      <c r="POU43" s="50"/>
      <c r="POV43" s="50"/>
      <c r="POW43" s="50"/>
      <c r="POX43" s="50"/>
      <c r="POY43" s="50"/>
      <c r="POZ43" s="50"/>
      <c r="PPA43" s="50"/>
      <c r="PPB43" s="50"/>
      <c r="PPC43" s="50"/>
      <c r="PPD43" s="50"/>
      <c r="PPE43" s="50"/>
      <c r="PPF43" s="50"/>
      <c r="PPG43" s="50"/>
      <c r="PPH43" s="50"/>
      <c r="PPI43" s="50"/>
      <c r="PPJ43" s="50"/>
      <c r="PPK43" s="50"/>
      <c r="PPL43" s="50"/>
      <c r="PPM43" s="50"/>
      <c r="PPN43" s="50"/>
      <c r="PPO43" s="50"/>
      <c r="PPP43" s="50"/>
      <c r="PPQ43" s="50"/>
      <c r="PPR43" s="50"/>
      <c r="PPS43" s="50"/>
      <c r="PPT43" s="50"/>
      <c r="PPU43" s="50"/>
      <c r="PPV43" s="50"/>
      <c r="PPW43" s="50"/>
      <c r="PPX43" s="50"/>
      <c r="PPY43" s="50"/>
      <c r="PPZ43" s="50"/>
      <c r="PQA43" s="50"/>
      <c r="PQB43" s="50"/>
      <c r="PQC43" s="50"/>
      <c r="PQD43" s="50"/>
      <c r="PQE43" s="50"/>
      <c r="PQF43" s="50"/>
      <c r="PQG43" s="50"/>
      <c r="PQH43" s="50"/>
      <c r="PQI43" s="50"/>
      <c r="PQJ43" s="50"/>
      <c r="PQK43" s="50"/>
      <c r="PQL43" s="50"/>
      <c r="PQM43" s="50"/>
      <c r="PQN43" s="50"/>
      <c r="PQO43" s="50"/>
      <c r="PQP43" s="50"/>
      <c r="PQQ43" s="50"/>
      <c r="PQR43" s="50"/>
      <c r="PQS43" s="50"/>
      <c r="PQT43" s="50"/>
      <c r="PQU43" s="50"/>
      <c r="PQV43" s="50"/>
      <c r="PQW43" s="50"/>
      <c r="PQX43" s="50"/>
      <c r="PQY43" s="50"/>
      <c r="PQZ43" s="50"/>
      <c r="PRA43" s="50"/>
      <c r="PRB43" s="50"/>
      <c r="PRC43" s="50"/>
      <c r="PRD43" s="50"/>
      <c r="PRE43" s="50"/>
      <c r="PRF43" s="50"/>
      <c r="PRG43" s="50"/>
      <c r="PRH43" s="50"/>
      <c r="PRI43" s="50"/>
      <c r="PRJ43" s="50"/>
      <c r="PRK43" s="50"/>
      <c r="PRL43" s="50"/>
      <c r="PRM43" s="50"/>
      <c r="PRN43" s="50"/>
      <c r="PRO43" s="50"/>
      <c r="PRP43" s="50"/>
      <c r="PRQ43" s="50"/>
      <c r="PRR43" s="50"/>
      <c r="PRS43" s="50"/>
      <c r="PRT43" s="50"/>
      <c r="PRU43" s="50"/>
      <c r="PRV43" s="50"/>
      <c r="PRW43" s="50"/>
      <c r="PRX43" s="50"/>
      <c r="PRY43" s="50"/>
      <c r="PRZ43" s="50"/>
      <c r="PSA43" s="50"/>
      <c r="PSB43" s="50"/>
      <c r="PSC43" s="50"/>
      <c r="PSD43" s="50"/>
      <c r="PSE43" s="50"/>
      <c r="PSF43" s="50"/>
      <c r="PSG43" s="50"/>
      <c r="PSH43" s="50"/>
      <c r="PSI43" s="50"/>
      <c r="PSJ43" s="50"/>
      <c r="PSK43" s="50"/>
      <c r="PSL43" s="50"/>
      <c r="PSM43" s="50"/>
      <c r="PSN43" s="50"/>
      <c r="PSO43" s="50"/>
      <c r="PSP43" s="50"/>
      <c r="PSQ43" s="50"/>
      <c r="PSR43" s="50"/>
      <c r="PSS43" s="50"/>
      <c r="PST43" s="50"/>
      <c r="PSU43" s="50"/>
      <c r="PSV43" s="50"/>
      <c r="PSW43" s="50"/>
      <c r="PSX43" s="50"/>
      <c r="PSY43" s="50"/>
      <c r="PSZ43" s="50"/>
      <c r="PTA43" s="50"/>
      <c r="PTB43" s="50"/>
      <c r="PTC43" s="50"/>
      <c r="PTD43" s="50"/>
      <c r="PTE43" s="50"/>
      <c r="PTF43" s="50"/>
      <c r="PTG43" s="50"/>
      <c r="PTH43" s="50"/>
      <c r="PTI43" s="50"/>
      <c r="PTJ43" s="50"/>
      <c r="PTK43" s="50"/>
      <c r="PTL43" s="50"/>
      <c r="PTM43" s="50"/>
      <c r="PTN43" s="50"/>
      <c r="PTO43" s="50"/>
      <c r="PTP43" s="50"/>
      <c r="PTQ43" s="50"/>
      <c r="PTR43" s="50"/>
      <c r="PTS43" s="50"/>
      <c r="PTT43" s="50"/>
      <c r="PTU43" s="50"/>
      <c r="PTV43" s="50"/>
      <c r="PTW43" s="50"/>
      <c r="PTX43" s="50"/>
      <c r="PTY43" s="50"/>
      <c r="PTZ43" s="50"/>
      <c r="PUA43" s="50"/>
      <c r="PUB43" s="50"/>
      <c r="PUC43" s="50"/>
      <c r="PUD43" s="50"/>
      <c r="PUE43" s="50"/>
      <c r="PUF43" s="50"/>
      <c r="PUG43" s="50"/>
      <c r="PUH43" s="50"/>
      <c r="PUI43" s="50"/>
      <c r="PUJ43" s="50"/>
      <c r="PUK43" s="50"/>
      <c r="PUL43" s="50"/>
      <c r="PUM43" s="50"/>
      <c r="PUN43" s="50"/>
      <c r="PUO43" s="50"/>
      <c r="PUP43" s="50"/>
      <c r="PUQ43" s="50"/>
      <c r="PUR43" s="50"/>
      <c r="PUS43" s="50"/>
      <c r="PUT43" s="50"/>
      <c r="PUU43" s="50"/>
      <c r="PUV43" s="50"/>
      <c r="PUW43" s="50"/>
      <c r="PUX43" s="50"/>
      <c r="PUY43" s="50"/>
      <c r="PUZ43" s="50"/>
      <c r="PVA43" s="50"/>
      <c r="PVB43" s="50"/>
      <c r="PVC43" s="50"/>
      <c r="PVD43" s="50"/>
      <c r="PVE43" s="50"/>
      <c r="PVF43" s="50"/>
      <c r="PVG43" s="50"/>
      <c r="PVH43" s="50"/>
      <c r="PVI43" s="50"/>
      <c r="PVJ43" s="50"/>
      <c r="PVK43" s="50"/>
      <c r="PVL43" s="50"/>
      <c r="PVM43" s="50"/>
      <c r="PVN43" s="50"/>
      <c r="PVO43" s="50"/>
      <c r="PVP43" s="50"/>
      <c r="PVQ43" s="50"/>
      <c r="PVR43" s="50"/>
      <c r="PVS43" s="50"/>
      <c r="PVT43" s="50"/>
      <c r="PVU43" s="50"/>
      <c r="PVV43" s="50"/>
      <c r="PVW43" s="50"/>
      <c r="PVX43" s="50"/>
      <c r="PVY43" s="50"/>
      <c r="PVZ43" s="50"/>
      <c r="PWA43" s="50"/>
      <c r="PWB43" s="50"/>
      <c r="PWC43" s="50"/>
      <c r="PWD43" s="50"/>
      <c r="PWE43" s="50"/>
      <c r="PWF43" s="50"/>
      <c r="PWG43" s="50"/>
      <c r="PWH43" s="50"/>
      <c r="PWI43" s="50"/>
      <c r="PWJ43" s="50"/>
      <c r="PWK43" s="50"/>
      <c r="PWL43" s="50"/>
      <c r="PWM43" s="50"/>
      <c r="PWN43" s="50"/>
      <c r="PWO43" s="50"/>
      <c r="PWP43" s="50"/>
      <c r="PWQ43" s="50"/>
      <c r="PWR43" s="50"/>
      <c r="PWS43" s="50"/>
      <c r="PWT43" s="50"/>
      <c r="PWU43" s="50"/>
      <c r="PWV43" s="50"/>
      <c r="PWW43" s="50"/>
      <c r="PWX43" s="50"/>
      <c r="PWY43" s="50"/>
      <c r="PWZ43" s="50"/>
      <c r="PXA43" s="50"/>
      <c r="PXB43" s="50"/>
      <c r="PXC43" s="50"/>
      <c r="PXD43" s="50"/>
      <c r="PXE43" s="50"/>
      <c r="PXF43" s="50"/>
      <c r="PXG43" s="50"/>
      <c r="PXH43" s="50"/>
      <c r="PXI43" s="50"/>
      <c r="PXJ43" s="50"/>
      <c r="PXK43" s="50"/>
      <c r="PXL43" s="50"/>
      <c r="PXM43" s="50"/>
      <c r="PXN43" s="50"/>
      <c r="PXO43" s="50"/>
      <c r="PXP43" s="50"/>
      <c r="PXQ43" s="50"/>
      <c r="PXR43" s="50"/>
      <c r="PXS43" s="50"/>
      <c r="PXT43" s="50"/>
      <c r="PXU43" s="50"/>
      <c r="PXV43" s="50"/>
      <c r="PXW43" s="50"/>
      <c r="PXX43" s="50"/>
      <c r="PXY43" s="50"/>
      <c r="PXZ43" s="50"/>
      <c r="PYA43" s="50"/>
      <c r="PYB43" s="50"/>
      <c r="PYC43" s="50"/>
      <c r="PYD43" s="50"/>
      <c r="PYE43" s="50"/>
      <c r="PYF43" s="50"/>
      <c r="PYG43" s="50"/>
      <c r="PYH43" s="50"/>
      <c r="PYI43" s="50"/>
      <c r="PYJ43" s="50"/>
      <c r="PYK43" s="50"/>
      <c r="PYL43" s="50"/>
      <c r="PYM43" s="50"/>
      <c r="PYN43" s="50"/>
      <c r="PYO43" s="50"/>
      <c r="PYP43" s="50"/>
      <c r="PYQ43" s="50"/>
      <c r="PYR43" s="50"/>
      <c r="PYS43" s="50"/>
      <c r="PYT43" s="50"/>
      <c r="PYU43" s="50"/>
      <c r="PYV43" s="50"/>
      <c r="PYW43" s="50"/>
      <c r="PYX43" s="50"/>
      <c r="PYY43" s="50"/>
      <c r="PYZ43" s="50"/>
      <c r="PZA43" s="50"/>
      <c r="PZB43" s="50"/>
      <c r="PZC43" s="50"/>
      <c r="PZD43" s="50"/>
      <c r="PZE43" s="50"/>
      <c r="PZF43" s="50"/>
      <c r="PZG43" s="50"/>
      <c r="PZH43" s="50"/>
      <c r="PZI43" s="50"/>
      <c r="PZJ43" s="50"/>
      <c r="PZK43" s="50"/>
      <c r="PZL43" s="50"/>
      <c r="PZM43" s="50"/>
      <c r="PZN43" s="50"/>
      <c r="PZO43" s="50"/>
      <c r="PZP43" s="50"/>
      <c r="PZQ43" s="50"/>
      <c r="PZR43" s="50"/>
      <c r="PZS43" s="50"/>
      <c r="PZT43" s="50"/>
      <c r="PZU43" s="50"/>
      <c r="PZV43" s="50"/>
      <c r="PZW43" s="50"/>
      <c r="PZX43" s="50"/>
      <c r="PZY43" s="50"/>
      <c r="PZZ43" s="50"/>
      <c r="QAA43" s="50"/>
      <c r="QAB43" s="50"/>
      <c r="QAC43" s="50"/>
      <c r="QAD43" s="50"/>
      <c r="QAE43" s="50"/>
      <c r="QAF43" s="50"/>
      <c r="QAG43" s="50"/>
      <c r="QAH43" s="50"/>
      <c r="QAI43" s="50"/>
      <c r="QAJ43" s="50"/>
      <c r="QAK43" s="50"/>
      <c r="QAL43" s="50"/>
      <c r="QAM43" s="50"/>
      <c r="QAN43" s="50"/>
      <c r="QAO43" s="50"/>
      <c r="QAP43" s="50"/>
      <c r="QAQ43" s="50"/>
      <c r="QAR43" s="50"/>
      <c r="QAS43" s="50"/>
      <c r="QAT43" s="50"/>
      <c r="QAU43" s="50"/>
      <c r="QAV43" s="50"/>
      <c r="QAW43" s="50"/>
      <c r="QAX43" s="50"/>
      <c r="QAY43" s="50"/>
      <c r="QAZ43" s="50"/>
      <c r="QBA43" s="50"/>
      <c r="QBB43" s="50"/>
      <c r="QBC43" s="50"/>
      <c r="QBD43" s="50"/>
      <c r="QBE43" s="50"/>
      <c r="QBF43" s="50"/>
      <c r="QBG43" s="50"/>
      <c r="QBH43" s="50"/>
      <c r="QBI43" s="50"/>
      <c r="QBJ43" s="50"/>
      <c r="QBK43" s="50"/>
      <c r="QBL43" s="50"/>
      <c r="QBM43" s="50"/>
      <c r="QBN43" s="50"/>
      <c r="QBO43" s="50"/>
      <c r="QBP43" s="50"/>
      <c r="QBQ43" s="50"/>
      <c r="QBR43" s="50"/>
      <c r="QBS43" s="50"/>
      <c r="QBT43" s="50"/>
      <c r="QBU43" s="50"/>
      <c r="QBV43" s="50"/>
      <c r="QBW43" s="50"/>
      <c r="QBX43" s="50"/>
      <c r="QBY43" s="50"/>
      <c r="QBZ43" s="50"/>
      <c r="QCA43" s="50"/>
      <c r="QCB43" s="50"/>
      <c r="QCC43" s="50"/>
      <c r="QCD43" s="50"/>
      <c r="QCE43" s="50"/>
      <c r="QCF43" s="50"/>
      <c r="QCG43" s="50"/>
      <c r="QCH43" s="50"/>
      <c r="QCI43" s="50"/>
      <c r="QCJ43" s="50"/>
      <c r="QCK43" s="50"/>
      <c r="QCL43" s="50"/>
      <c r="QCM43" s="50"/>
      <c r="QCN43" s="50"/>
      <c r="QCO43" s="50"/>
      <c r="QCP43" s="50"/>
      <c r="QCQ43" s="50"/>
      <c r="QCR43" s="50"/>
      <c r="QCS43" s="50"/>
      <c r="QCT43" s="50"/>
      <c r="QCU43" s="50"/>
      <c r="QCV43" s="50"/>
      <c r="QCW43" s="50"/>
      <c r="QCX43" s="50"/>
      <c r="QCY43" s="50"/>
      <c r="QCZ43" s="50"/>
      <c r="QDA43" s="50"/>
      <c r="QDB43" s="50"/>
      <c r="QDC43" s="50"/>
      <c r="QDD43" s="50"/>
      <c r="QDE43" s="50"/>
      <c r="QDF43" s="50"/>
      <c r="QDG43" s="50"/>
      <c r="QDH43" s="50"/>
      <c r="QDI43" s="50"/>
      <c r="QDJ43" s="50"/>
      <c r="QDK43" s="50"/>
      <c r="QDL43" s="50"/>
      <c r="QDM43" s="50"/>
      <c r="QDN43" s="50"/>
      <c r="QDO43" s="50"/>
      <c r="QDP43" s="50"/>
      <c r="QDQ43" s="50"/>
      <c r="QDR43" s="50"/>
      <c r="QDS43" s="50"/>
      <c r="QDT43" s="50"/>
      <c r="QDU43" s="50"/>
      <c r="QDV43" s="50"/>
      <c r="QDW43" s="50"/>
      <c r="QDX43" s="50"/>
      <c r="QDY43" s="50"/>
      <c r="QDZ43" s="50"/>
      <c r="QEA43" s="50"/>
      <c r="QEB43" s="50"/>
      <c r="QEC43" s="50"/>
      <c r="QED43" s="50"/>
      <c r="QEE43" s="50"/>
      <c r="QEF43" s="50"/>
      <c r="QEG43" s="50"/>
      <c r="QEH43" s="50"/>
      <c r="QEI43" s="50"/>
      <c r="QEJ43" s="50"/>
      <c r="QEK43" s="50"/>
      <c r="QEL43" s="50"/>
      <c r="QEM43" s="50"/>
      <c r="QEN43" s="50"/>
      <c r="QEO43" s="50"/>
      <c r="QEP43" s="50"/>
      <c r="QEQ43" s="50"/>
      <c r="QER43" s="50"/>
      <c r="QES43" s="50"/>
      <c r="QET43" s="50"/>
      <c r="QEU43" s="50"/>
      <c r="QEV43" s="50"/>
      <c r="QEW43" s="50"/>
      <c r="QEX43" s="50"/>
      <c r="QEY43" s="50"/>
      <c r="QEZ43" s="50"/>
      <c r="QFA43" s="50"/>
      <c r="QFB43" s="50"/>
      <c r="QFC43" s="50"/>
      <c r="QFD43" s="50"/>
      <c r="QFE43" s="50"/>
      <c r="QFF43" s="50"/>
      <c r="QFG43" s="50"/>
      <c r="QFH43" s="50"/>
      <c r="QFI43" s="50"/>
      <c r="QFJ43" s="50"/>
      <c r="QFK43" s="50"/>
      <c r="QFL43" s="50"/>
      <c r="QFM43" s="50"/>
      <c r="QFN43" s="50"/>
      <c r="QFO43" s="50"/>
      <c r="QFP43" s="50"/>
      <c r="QFQ43" s="50"/>
      <c r="QFR43" s="50"/>
      <c r="QFS43" s="50"/>
      <c r="QFT43" s="50"/>
      <c r="QFU43" s="50"/>
      <c r="QFV43" s="50"/>
      <c r="QFW43" s="50"/>
      <c r="QFX43" s="50"/>
      <c r="QFY43" s="50"/>
      <c r="QFZ43" s="50"/>
      <c r="QGA43" s="50"/>
      <c r="QGB43" s="50"/>
      <c r="QGC43" s="50"/>
      <c r="QGD43" s="50"/>
      <c r="QGE43" s="50"/>
      <c r="QGF43" s="50"/>
      <c r="QGG43" s="50"/>
      <c r="QGH43" s="50"/>
      <c r="QGI43" s="50"/>
      <c r="QGJ43" s="50"/>
      <c r="QGK43" s="50"/>
      <c r="QGL43" s="50"/>
      <c r="QGM43" s="50"/>
      <c r="QGN43" s="50"/>
      <c r="QGO43" s="50"/>
      <c r="QGP43" s="50"/>
      <c r="QGQ43" s="50"/>
      <c r="QGR43" s="50"/>
      <c r="QGS43" s="50"/>
      <c r="QGT43" s="50"/>
      <c r="QGU43" s="50"/>
      <c r="QGV43" s="50"/>
      <c r="QGW43" s="50"/>
      <c r="QGX43" s="50"/>
      <c r="QGY43" s="50"/>
      <c r="QGZ43" s="50"/>
      <c r="QHA43" s="50"/>
      <c r="QHB43" s="50"/>
      <c r="QHC43" s="50"/>
      <c r="QHD43" s="50"/>
      <c r="QHE43" s="50"/>
      <c r="QHF43" s="50"/>
      <c r="QHG43" s="50"/>
      <c r="QHH43" s="50"/>
      <c r="QHI43" s="50"/>
      <c r="QHJ43" s="50"/>
      <c r="QHK43" s="50"/>
      <c r="QHL43" s="50"/>
      <c r="QHM43" s="50"/>
      <c r="QHN43" s="50"/>
      <c r="QHO43" s="50"/>
      <c r="QHP43" s="50"/>
      <c r="QHQ43" s="50"/>
      <c r="QHR43" s="50"/>
      <c r="QHS43" s="50"/>
      <c r="QHT43" s="50"/>
      <c r="QHU43" s="50"/>
      <c r="QHV43" s="50"/>
      <c r="QHW43" s="50"/>
      <c r="QHX43" s="50"/>
      <c r="QHY43" s="50"/>
      <c r="QHZ43" s="50"/>
      <c r="QIA43" s="50"/>
      <c r="QIB43" s="50"/>
      <c r="QIC43" s="50"/>
      <c r="QID43" s="50"/>
      <c r="QIE43" s="50"/>
      <c r="QIF43" s="50"/>
      <c r="QIG43" s="50"/>
      <c r="QIH43" s="50"/>
      <c r="QII43" s="50"/>
      <c r="QIJ43" s="50"/>
      <c r="QIK43" s="50"/>
      <c r="QIL43" s="50"/>
      <c r="QIM43" s="50"/>
      <c r="QIN43" s="50"/>
      <c r="QIO43" s="50"/>
      <c r="QIP43" s="50"/>
      <c r="QIQ43" s="50"/>
      <c r="QIR43" s="50"/>
      <c r="QIS43" s="50"/>
      <c r="QIT43" s="50"/>
      <c r="QIU43" s="50"/>
      <c r="QIV43" s="50"/>
      <c r="QIW43" s="50"/>
      <c r="QIX43" s="50"/>
      <c r="QIY43" s="50"/>
      <c r="QIZ43" s="50"/>
      <c r="QJA43" s="50"/>
      <c r="QJB43" s="50"/>
      <c r="QJC43" s="50"/>
      <c r="QJD43" s="50"/>
      <c r="QJE43" s="50"/>
      <c r="QJF43" s="50"/>
      <c r="QJG43" s="50"/>
      <c r="QJH43" s="50"/>
      <c r="QJI43" s="50"/>
      <c r="QJJ43" s="50"/>
      <c r="QJK43" s="50"/>
      <c r="QJL43" s="50"/>
      <c r="QJM43" s="50"/>
      <c r="QJN43" s="50"/>
      <c r="QJO43" s="50"/>
      <c r="QJP43" s="50"/>
      <c r="QJQ43" s="50"/>
      <c r="QJR43" s="50"/>
      <c r="QJS43" s="50"/>
      <c r="QJT43" s="50"/>
      <c r="QJU43" s="50"/>
      <c r="QJV43" s="50"/>
      <c r="QJW43" s="50"/>
      <c r="QJX43" s="50"/>
      <c r="QJY43" s="50"/>
      <c r="QJZ43" s="50"/>
      <c r="QKA43" s="50"/>
      <c r="QKB43" s="50"/>
      <c r="QKC43" s="50"/>
      <c r="QKD43" s="50"/>
      <c r="QKE43" s="50"/>
      <c r="QKF43" s="50"/>
      <c r="QKG43" s="50"/>
      <c r="QKH43" s="50"/>
      <c r="QKI43" s="50"/>
      <c r="QKJ43" s="50"/>
      <c r="QKK43" s="50"/>
      <c r="QKL43" s="50"/>
      <c r="QKM43" s="50"/>
      <c r="QKN43" s="50"/>
      <c r="QKO43" s="50"/>
      <c r="QKP43" s="50"/>
      <c r="QKQ43" s="50"/>
      <c r="QKR43" s="50"/>
      <c r="QKS43" s="50"/>
      <c r="QKT43" s="50"/>
      <c r="QKU43" s="50"/>
      <c r="QKV43" s="50"/>
      <c r="QKW43" s="50"/>
      <c r="QKX43" s="50"/>
      <c r="QKY43" s="50"/>
      <c r="QKZ43" s="50"/>
      <c r="QLA43" s="50"/>
      <c r="QLB43" s="50"/>
      <c r="QLC43" s="50"/>
      <c r="QLD43" s="50"/>
      <c r="QLE43" s="50"/>
      <c r="QLF43" s="50"/>
      <c r="QLG43" s="50"/>
      <c r="QLH43" s="50"/>
      <c r="QLI43" s="50"/>
      <c r="QLJ43" s="50"/>
      <c r="QLK43" s="50"/>
      <c r="QLL43" s="50"/>
      <c r="QLM43" s="50"/>
      <c r="QLN43" s="50"/>
      <c r="QLO43" s="50"/>
      <c r="QLP43" s="50"/>
      <c r="QLQ43" s="50"/>
      <c r="QLR43" s="50"/>
      <c r="QLS43" s="50"/>
      <c r="QLT43" s="50"/>
      <c r="QLU43" s="50"/>
      <c r="QLV43" s="50"/>
      <c r="QLW43" s="50"/>
      <c r="QLX43" s="50"/>
      <c r="QLY43" s="50"/>
      <c r="QLZ43" s="50"/>
      <c r="QMA43" s="50"/>
      <c r="QMB43" s="50"/>
      <c r="QMC43" s="50"/>
      <c r="QMD43" s="50"/>
      <c r="QME43" s="50"/>
      <c r="QMF43" s="50"/>
      <c r="QMG43" s="50"/>
      <c r="QMH43" s="50"/>
      <c r="QMI43" s="50"/>
      <c r="QMJ43" s="50"/>
      <c r="QMK43" s="50"/>
      <c r="QML43" s="50"/>
      <c r="QMM43" s="50"/>
      <c r="QMN43" s="50"/>
      <c r="QMO43" s="50"/>
      <c r="QMP43" s="50"/>
      <c r="QMQ43" s="50"/>
      <c r="QMR43" s="50"/>
      <c r="QMS43" s="50"/>
      <c r="QMT43" s="50"/>
      <c r="QMU43" s="50"/>
      <c r="QMV43" s="50"/>
      <c r="QMW43" s="50"/>
      <c r="QMX43" s="50"/>
      <c r="QMY43" s="50"/>
      <c r="QMZ43" s="50"/>
      <c r="QNA43" s="50"/>
      <c r="QNB43" s="50"/>
      <c r="QNC43" s="50"/>
      <c r="QND43" s="50"/>
      <c r="QNE43" s="50"/>
      <c r="QNF43" s="50"/>
      <c r="QNG43" s="50"/>
      <c r="QNH43" s="50"/>
      <c r="QNI43" s="50"/>
      <c r="QNJ43" s="50"/>
      <c r="QNK43" s="50"/>
      <c r="QNL43" s="50"/>
      <c r="QNM43" s="50"/>
      <c r="QNN43" s="50"/>
      <c r="QNO43" s="50"/>
      <c r="QNP43" s="50"/>
      <c r="QNQ43" s="50"/>
      <c r="QNR43" s="50"/>
      <c r="QNS43" s="50"/>
      <c r="QNT43" s="50"/>
      <c r="QNU43" s="50"/>
      <c r="QNV43" s="50"/>
      <c r="QNW43" s="50"/>
      <c r="QNX43" s="50"/>
      <c r="QNY43" s="50"/>
      <c r="QNZ43" s="50"/>
      <c r="QOA43" s="50"/>
      <c r="QOB43" s="50"/>
      <c r="QOC43" s="50"/>
      <c r="QOD43" s="50"/>
      <c r="QOE43" s="50"/>
      <c r="QOF43" s="50"/>
      <c r="QOG43" s="50"/>
      <c r="QOH43" s="50"/>
      <c r="QOI43" s="50"/>
      <c r="QOJ43" s="50"/>
      <c r="QOK43" s="50"/>
      <c r="QOL43" s="50"/>
      <c r="QOM43" s="50"/>
      <c r="QON43" s="50"/>
      <c r="QOO43" s="50"/>
      <c r="QOP43" s="50"/>
      <c r="QOQ43" s="50"/>
      <c r="QOR43" s="50"/>
      <c r="QOS43" s="50"/>
      <c r="QOT43" s="50"/>
      <c r="QOU43" s="50"/>
      <c r="QOV43" s="50"/>
      <c r="QOW43" s="50"/>
      <c r="QOX43" s="50"/>
      <c r="QOY43" s="50"/>
      <c r="QOZ43" s="50"/>
      <c r="QPA43" s="50"/>
      <c r="QPB43" s="50"/>
      <c r="QPC43" s="50"/>
      <c r="QPD43" s="50"/>
      <c r="QPE43" s="50"/>
      <c r="QPF43" s="50"/>
      <c r="QPG43" s="50"/>
      <c r="QPH43" s="50"/>
      <c r="QPI43" s="50"/>
      <c r="QPJ43" s="50"/>
      <c r="QPK43" s="50"/>
      <c r="QPL43" s="50"/>
      <c r="QPM43" s="50"/>
      <c r="QPN43" s="50"/>
      <c r="QPO43" s="50"/>
      <c r="QPP43" s="50"/>
      <c r="QPQ43" s="50"/>
      <c r="QPR43" s="50"/>
      <c r="QPS43" s="50"/>
      <c r="QPT43" s="50"/>
      <c r="QPU43" s="50"/>
      <c r="QPV43" s="50"/>
      <c r="QPW43" s="50"/>
      <c r="QPX43" s="50"/>
      <c r="QPY43" s="50"/>
      <c r="QPZ43" s="50"/>
      <c r="QQA43" s="50"/>
      <c r="QQB43" s="50"/>
      <c r="QQC43" s="50"/>
      <c r="QQD43" s="50"/>
      <c r="QQE43" s="50"/>
      <c r="QQF43" s="50"/>
      <c r="QQG43" s="50"/>
      <c r="QQH43" s="50"/>
      <c r="QQI43" s="50"/>
      <c r="QQJ43" s="50"/>
      <c r="QQK43" s="50"/>
      <c r="QQL43" s="50"/>
      <c r="QQM43" s="50"/>
      <c r="QQN43" s="50"/>
      <c r="QQO43" s="50"/>
      <c r="QQP43" s="50"/>
      <c r="QQQ43" s="50"/>
      <c r="QQR43" s="50"/>
      <c r="QQS43" s="50"/>
      <c r="QQT43" s="50"/>
      <c r="QQU43" s="50"/>
      <c r="QQV43" s="50"/>
      <c r="QQW43" s="50"/>
      <c r="QQX43" s="50"/>
      <c r="QQY43" s="50"/>
      <c r="QQZ43" s="50"/>
      <c r="QRA43" s="50"/>
      <c r="QRB43" s="50"/>
      <c r="QRC43" s="50"/>
      <c r="QRD43" s="50"/>
      <c r="QRE43" s="50"/>
      <c r="QRF43" s="50"/>
      <c r="QRG43" s="50"/>
      <c r="QRH43" s="50"/>
      <c r="QRI43" s="50"/>
      <c r="QRJ43" s="50"/>
      <c r="QRK43" s="50"/>
      <c r="QRL43" s="50"/>
      <c r="QRM43" s="50"/>
      <c r="QRN43" s="50"/>
      <c r="QRO43" s="50"/>
      <c r="QRP43" s="50"/>
      <c r="QRQ43" s="50"/>
      <c r="QRR43" s="50"/>
      <c r="QRS43" s="50"/>
      <c r="QRT43" s="50"/>
      <c r="QRU43" s="50"/>
      <c r="QRV43" s="50"/>
      <c r="QRW43" s="50"/>
      <c r="QRX43" s="50"/>
      <c r="QRY43" s="50"/>
      <c r="QRZ43" s="50"/>
      <c r="QSA43" s="50"/>
      <c r="QSB43" s="50"/>
      <c r="QSC43" s="50"/>
      <c r="QSD43" s="50"/>
      <c r="QSE43" s="50"/>
      <c r="QSF43" s="50"/>
      <c r="QSG43" s="50"/>
      <c r="QSH43" s="50"/>
      <c r="QSI43" s="50"/>
      <c r="QSJ43" s="50"/>
      <c r="QSK43" s="50"/>
      <c r="QSL43" s="50"/>
      <c r="QSM43" s="50"/>
      <c r="QSN43" s="50"/>
      <c r="QSO43" s="50"/>
      <c r="QSP43" s="50"/>
      <c r="QSQ43" s="50"/>
      <c r="QSR43" s="50"/>
      <c r="QSS43" s="50"/>
      <c r="QST43" s="50"/>
      <c r="QSU43" s="50"/>
      <c r="QSV43" s="50"/>
      <c r="QSW43" s="50"/>
      <c r="QSX43" s="50"/>
      <c r="QSY43" s="50"/>
      <c r="QSZ43" s="50"/>
      <c r="QTA43" s="50"/>
      <c r="QTB43" s="50"/>
      <c r="QTC43" s="50"/>
      <c r="QTD43" s="50"/>
      <c r="QTE43" s="50"/>
      <c r="QTF43" s="50"/>
      <c r="QTG43" s="50"/>
      <c r="QTH43" s="50"/>
      <c r="QTI43" s="50"/>
      <c r="QTJ43" s="50"/>
      <c r="QTK43" s="50"/>
      <c r="QTL43" s="50"/>
      <c r="QTM43" s="50"/>
      <c r="QTN43" s="50"/>
      <c r="QTO43" s="50"/>
      <c r="QTP43" s="50"/>
      <c r="QTQ43" s="50"/>
      <c r="QTR43" s="50"/>
      <c r="QTS43" s="50"/>
      <c r="QTT43" s="50"/>
      <c r="QTU43" s="50"/>
      <c r="QTV43" s="50"/>
      <c r="QTW43" s="50"/>
      <c r="QTX43" s="50"/>
      <c r="QTY43" s="50"/>
      <c r="QTZ43" s="50"/>
      <c r="QUA43" s="50"/>
      <c r="QUB43" s="50"/>
      <c r="QUC43" s="50"/>
      <c r="QUD43" s="50"/>
      <c r="QUE43" s="50"/>
      <c r="QUF43" s="50"/>
      <c r="QUG43" s="50"/>
      <c r="QUH43" s="50"/>
      <c r="QUI43" s="50"/>
      <c r="QUJ43" s="50"/>
      <c r="QUK43" s="50"/>
      <c r="QUL43" s="50"/>
      <c r="QUM43" s="50"/>
      <c r="QUN43" s="50"/>
      <c r="QUO43" s="50"/>
      <c r="QUP43" s="50"/>
      <c r="QUQ43" s="50"/>
      <c r="QUR43" s="50"/>
      <c r="QUS43" s="50"/>
      <c r="QUT43" s="50"/>
      <c r="QUU43" s="50"/>
      <c r="QUV43" s="50"/>
      <c r="QUW43" s="50"/>
      <c r="QUX43" s="50"/>
      <c r="QUY43" s="50"/>
      <c r="QUZ43" s="50"/>
      <c r="QVA43" s="50"/>
      <c r="QVB43" s="50"/>
      <c r="QVC43" s="50"/>
      <c r="QVD43" s="50"/>
      <c r="QVE43" s="50"/>
      <c r="QVF43" s="50"/>
      <c r="QVG43" s="50"/>
      <c r="QVH43" s="50"/>
      <c r="QVI43" s="50"/>
      <c r="QVJ43" s="50"/>
      <c r="QVK43" s="50"/>
      <c r="QVL43" s="50"/>
      <c r="QVM43" s="50"/>
      <c r="QVN43" s="50"/>
      <c r="QVO43" s="50"/>
      <c r="QVP43" s="50"/>
      <c r="QVQ43" s="50"/>
      <c r="QVR43" s="50"/>
      <c r="QVS43" s="50"/>
      <c r="QVT43" s="50"/>
      <c r="QVU43" s="50"/>
      <c r="QVV43" s="50"/>
      <c r="QVW43" s="50"/>
      <c r="QVX43" s="50"/>
      <c r="QVY43" s="50"/>
      <c r="QVZ43" s="50"/>
      <c r="QWA43" s="50"/>
      <c r="QWB43" s="50"/>
      <c r="QWC43" s="50"/>
      <c r="QWD43" s="50"/>
      <c r="QWE43" s="50"/>
      <c r="QWF43" s="50"/>
      <c r="QWG43" s="50"/>
      <c r="QWH43" s="50"/>
      <c r="QWI43" s="50"/>
      <c r="QWJ43" s="50"/>
      <c r="QWK43" s="50"/>
      <c r="QWL43" s="50"/>
      <c r="QWM43" s="50"/>
      <c r="QWN43" s="50"/>
      <c r="QWO43" s="50"/>
      <c r="QWP43" s="50"/>
      <c r="QWQ43" s="50"/>
      <c r="QWR43" s="50"/>
      <c r="QWS43" s="50"/>
      <c r="QWT43" s="50"/>
      <c r="QWU43" s="50"/>
      <c r="QWV43" s="50"/>
      <c r="QWW43" s="50"/>
      <c r="QWX43" s="50"/>
      <c r="QWY43" s="50"/>
      <c r="QWZ43" s="50"/>
      <c r="QXA43" s="50"/>
      <c r="QXB43" s="50"/>
      <c r="QXC43" s="50"/>
      <c r="QXD43" s="50"/>
      <c r="QXE43" s="50"/>
      <c r="QXF43" s="50"/>
      <c r="QXG43" s="50"/>
      <c r="QXH43" s="50"/>
      <c r="QXI43" s="50"/>
      <c r="QXJ43" s="50"/>
      <c r="QXK43" s="50"/>
      <c r="QXL43" s="50"/>
      <c r="QXM43" s="50"/>
      <c r="QXN43" s="50"/>
      <c r="QXO43" s="50"/>
      <c r="QXP43" s="50"/>
      <c r="QXQ43" s="50"/>
      <c r="QXR43" s="50"/>
      <c r="QXS43" s="50"/>
      <c r="QXT43" s="50"/>
      <c r="QXU43" s="50"/>
      <c r="QXV43" s="50"/>
      <c r="QXW43" s="50"/>
      <c r="QXX43" s="50"/>
      <c r="QXY43" s="50"/>
      <c r="QXZ43" s="50"/>
      <c r="QYA43" s="50"/>
      <c r="QYB43" s="50"/>
      <c r="QYC43" s="50"/>
      <c r="QYD43" s="50"/>
      <c r="QYE43" s="50"/>
      <c r="QYF43" s="50"/>
      <c r="QYG43" s="50"/>
      <c r="QYH43" s="50"/>
      <c r="QYI43" s="50"/>
      <c r="QYJ43" s="50"/>
      <c r="QYK43" s="50"/>
      <c r="QYL43" s="50"/>
      <c r="QYM43" s="50"/>
      <c r="QYN43" s="50"/>
      <c r="QYO43" s="50"/>
      <c r="QYP43" s="50"/>
      <c r="QYQ43" s="50"/>
      <c r="QYR43" s="50"/>
      <c r="QYS43" s="50"/>
      <c r="QYT43" s="50"/>
      <c r="QYU43" s="50"/>
      <c r="QYV43" s="50"/>
      <c r="QYW43" s="50"/>
      <c r="QYX43" s="50"/>
      <c r="QYY43" s="50"/>
      <c r="QYZ43" s="50"/>
      <c r="QZA43" s="50"/>
      <c r="QZB43" s="50"/>
      <c r="QZC43" s="50"/>
      <c r="QZD43" s="50"/>
      <c r="QZE43" s="50"/>
      <c r="QZF43" s="50"/>
      <c r="QZG43" s="50"/>
      <c r="QZH43" s="50"/>
      <c r="QZI43" s="50"/>
      <c r="QZJ43" s="50"/>
      <c r="QZK43" s="50"/>
      <c r="QZL43" s="50"/>
      <c r="QZM43" s="50"/>
      <c r="QZN43" s="50"/>
      <c r="QZO43" s="50"/>
      <c r="QZP43" s="50"/>
      <c r="QZQ43" s="50"/>
      <c r="QZR43" s="50"/>
      <c r="QZS43" s="50"/>
      <c r="QZT43" s="50"/>
      <c r="QZU43" s="50"/>
      <c r="QZV43" s="50"/>
      <c r="QZW43" s="50"/>
      <c r="QZX43" s="50"/>
      <c r="QZY43" s="50"/>
      <c r="QZZ43" s="50"/>
      <c r="RAA43" s="50"/>
      <c r="RAB43" s="50"/>
      <c r="RAC43" s="50"/>
      <c r="RAD43" s="50"/>
      <c r="RAE43" s="50"/>
      <c r="RAF43" s="50"/>
      <c r="RAG43" s="50"/>
      <c r="RAH43" s="50"/>
      <c r="RAI43" s="50"/>
      <c r="RAJ43" s="50"/>
      <c r="RAK43" s="50"/>
      <c r="RAL43" s="50"/>
      <c r="RAM43" s="50"/>
      <c r="RAN43" s="50"/>
      <c r="RAO43" s="50"/>
      <c r="RAP43" s="50"/>
      <c r="RAQ43" s="50"/>
      <c r="RAR43" s="50"/>
      <c r="RAS43" s="50"/>
      <c r="RAT43" s="50"/>
      <c r="RAU43" s="50"/>
      <c r="RAV43" s="50"/>
      <c r="RAW43" s="50"/>
      <c r="RAX43" s="50"/>
      <c r="RAY43" s="50"/>
      <c r="RAZ43" s="50"/>
      <c r="RBA43" s="50"/>
      <c r="RBB43" s="50"/>
      <c r="RBC43" s="50"/>
      <c r="RBD43" s="50"/>
      <c r="RBE43" s="50"/>
      <c r="RBF43" s="50"/>
      <c r="RBG43" s="50"/>
      <c r="RBH43" s="50"/>
      <c r="RBI43" s="50"/>
      <c r="RBJ43" s="50"/>
      <c r="RBK43" s="50"/>
      <c r="RBL43" s="50"/>
      <c r="RBM43" s="50"/>
      <c r="RBN43" s="50"/>
      <c r="RBO43" s="50"/>
      <c r="RBP43" s="50"/>
      <c r="RBQ43" s="50"/>
      <c r="RBR43" s="50"/>
      <c r="RBS43" s="50"/>
      <c r="RBT43" s="50"/>
      <c r="RBU43" s="50"/>
      <c r="RBV43" s="50"/>
      <c r="RBW43" s="50"/>
      <c r="RBX43" s="50"/>
      <c r="RBY43" s="50"/>
      <c r="RBZ43" s="50"/>
      <c r="RCA43" s="50"/>
      <c r="RCB43" s="50"/>
      <c r="RCC43" s="50"/>
      <c r="RCD43" s="50"/>
      <c r="RCE43" s="50"/>
      <c r="RCF43" s="50"/>
      <c r="RCG43" s="50"/>
      <c r="RCH43" s="50"/>
      <c r="RCI43" s="50"/>
      <c r="RCJ43" s="50"/>
      <c r="RCK43" s="50"/>
      <c r="RCL43" s="50"/>
      <c r="RCM43" s="50"/>
      <c r="RCN43" s="50"/>
      <c r="RCO43" s="50"/>
      <c r="RCP43" s="50"/>
      <c r="RCQ43" s="50"/>
      <c r="RCR43" s="50"/>
      <c r="RCS43" s="50"/>
      <c r="RCT43" s="50"/>
      <c r="RCU43" s="50"/>
      <c r="RCV43" s="50"/>
      <c r="RCW43" s="50"/>
      <c r="RCX43" s="50"/>
      <c r="RCY43" s="50"/>
      <c r="RCZ43" s="50"/>
      <c r="RDA43" s="50"/>
      <c r="RDB43" s="50"/>
      <c r="RDC43" s="50"/>
      <c r="RDD43" s="50"/>
      <c r="RDE43" s="50"/>
      <c r="RDF43" s="50"/>
      <c r="RDG43" s="50"/>
      <c r="RDH43" s="50"/>
      <c r="RDI43" s="50"/>
      <c r="RDJ43" s="50"/>
      <c r="RDK43" s="50"/>
      <c r="RDL43" s="50"/>
      <c r="RDM43" s="50"/>
      <c r="RDN43" s="50"/>
      <c r="RDO43" s="50"/>
      <c r="RDP43" s="50"/>
      <c r="RDQ43" s="50"/>
      <c r="RDR43" s="50"/>
      <c r="RDS43" s="50"/>
      <c r="RDT43" s="50"/>
      <c r="RDU43" s="50"/>
      <c r="RDV43" s="50"/>
      <c r="RDW43" s="50"/>
      <c r="RDX43" s="50"/>
      <c r="RDY43" s="50"/>
      <c r="RDZ43" s="50"/>
      <c r="REA43" s="50"/>
      <c r="REB43" s="50"/>
      <c r="REC43" s="50"/>
      <c r="RED43" s="50"/>
      <c r="REE43" s="50"/>
      <c r="REF43" s="50"/>
      <c r="REG43" s="50"/>
      <c r="REH43" s="50"/>
      <c r="REI43" s="50"/>
      <c r="REJ43" s="50"/>
      <c r="REK43" s="50"/>
      <c r="REL43" s="50"/>
      <c r="REM43" s="50"/>
      <c r="REN43" s="50"/>
      <c r="REO43" s="50"/>
      <c r="REP43" s="50"/>
      <c r="REQ43" s="50"/>
      <c r="RER43" s="50"/>
      <c r="RES43" s="50"/>
      <c r="RET43" s="50"/>
      <c r="REU43" s="50"/>
      <c r="REV43" s="50"/>
      <c r="REW43" s="50"/>
      <c r="REX43" s="50"/>
      <c r="REY43" s="50"/>
      <c r="REZ43" s="50"/>
      <c r="RFA43" s="50"/>
      <c r="RFB43" s="50"/>
      <c r="RFC43" s="50"/>
      <c r="RFD43" s="50"/>
      <c r="RFE43" s="50"/>
      <c r="RFF43" s="50"/>
      <c r="RFG43" s="50"/>
      <c r="RFH43" s="50"/>
      <c r="RFI43" s="50"/>
      <c r="RFJ43" s="50"/>
      <c r="RFK43" s="50"/>
      <c r="RFL43" s="50"/>
      <c r="RFM43" s="50"/>
      <c r="RFN43" s="50"/>
      <c r="RFO43" s="50"/>
      <c r="RFP43" s="50"/>
      <c r="RFQ43" s="50"/>
      <c r="RFR43" s="50"/>
      <c r="RFS43" s="50"/>
      <c r="RFT43" s="50"/>
      <c r="RFU43" s="50"/>
      <c r="RFV43" s="50"/>
      <c r="RFW43" s="50"/>
      <c r="RFX43" s="50"/>
      <c r="RFY43" s="50"/>
      <c r="RFZ43" s="50"/>
      <c r="RGA43" s="50"/>
      <c r="RGB43" s="50"/>
      <c r="RGC43" s="50"/>
      <c r="RGD43" s="50"/>
      <c r="RGE43" s="50"/>
      <c r="RGF43" s="50"/>
      <c r="RGG43" s="50"/>
      <c r="RGH43" s="50"/>
      <c r="RGI43" s="50"/>
      <c r="RGJ43" s="50"/>
      <c r="RGK43" s="50"/>
      <c r="RGL43" s="50"/>
      <c r="RGM43" s="50"/>
      <c r="RGN43" s="50"/>
      <c r="RGO43" s="50"/>
      <c r="RGP43" s="50"/>
      <c r="RGQ43" s="50"/>
      <c r="RGR43" s="50"/>
      <c r="RGS43" s="50"/>
      <c r="RGT43" s="50"/>
      <c r="RGU43" s="50"/>
      <c r="RGV43" s="50"/>
      <c r="RGW43" s="50"/>
      <c r="RGX43" s="50"/>
      <c r="RGY43" s="50"/>
      <c r="RGZ43" s="50"/>
      <c r="RHA43" s="50"/>
      <c r="RHB43" s="50"/>
      <c r="RHC43" s="50"/>
      <c r="RHD43" s="50"/>
      <c r="RHE43" s="50"/>
      <c r="RHF43" s="50"/>
      <c r="RHG43" s="50"/>
      <c r="RHH43" s="50"/>
      <c r="RHI43" s="50"/>
      <c r="RHJ43" s="50"/>
      <c r="RHK43" s="50"/>
      <c r="RHL43" s="50"/>
      <c r="RHM43" s="50"/>
      <c r="RHN43" s="50"/>
      <c r="RHO43" s="50"/>
      <c r="RHP43" s="50"/>
      <c r="RHQ43" s="50"/>
      <c r="RHR43" s="50"/>
      <c r="RHS43" s="50"/>
      <c r="RHT43" s="50"/>
      <c r="RHU43" s="50"/>
      <c r="RHV43" s="50"/>
      <c r="RHW43" s="50"/>
      <c r="RHX43" s="50"/>
      <c r="RHY43" s="50"/>
      <c r="RHZ43" s="50"/>
      <c r="RIA43" s="50"/>
      <c r="RIB43" s="50"/>
      <c r="RIC43" s="50"/>
      <c r="RID43" s="50"/>
      <c r="RIE43" s="50"/>
      <c r="RIF43" s="50"/>
      <c r="RIG43" s="50"/>
      <c r="RIH43" s="50"/>
      <c r="RII43" s="50"/>
      <c r="RIJ43" s="50"/>
      <c r="RIK43" s="50"/>
      <c r="RIL43" s="50"/>
      <c r="RIM43" s="50"/>
      <c r="RIN43" s="50"/>
      <c r="RIO43" s="50"/>
      <c r="RIP43" s="50"/>
      <c r="RIQ43" s="50"/>
      <c r="RIR43" s="50"/>
      <c r="RIS43" s="50"/>
      <c r="RIT43" s="50"/>
      <c r="RIU43" s="50"/>
      <c r="RIV43" s="50"/>
      <c r="RIW43" s="50"/>
      <c r="RIX43" s="50"/>
      <c r="RIY43" s="50"/>
      <c r="RIZ43" s="50"/>
      <c r="RJA43" s="50"/>
      <c r="RJB43" s="50"/>
      <c r="RJC43" s="50"/>
      <c r="RJD43" s="50"/>
      <c r="RJE43" s="50"/>
      <c r="RJF43" s="50"/>
      <c r="RJG43" s="50"/>
      <c r="RJH43" s="50"/>
      <c r="RJI43" s="50"/>
      <c r="RJJ43" s="50"/>
      <c r="RJK43" s="50"/>
      <c r="RJL43" s="50"/>
      <c r="RJM43" s="50"/>
      <c r="RJN43" s="50"/>
      <c r="RJO43" s="50"/>
      <c r="RJP43" s="50"/>
      <c r="RJQ43" s="50"/>
      <c r="RJR43" s="50"/>
      <c r="RJS43" s="50"/>
      <c r="RJT43" s="50"/>
      <c r="RJU43" s="50"/>
      <c r="RJV43" s="50"/>
      <c r="RJW43" s="50"/>
      <c r="RJX43" s="50"/>
      <c r="RJY43" s="50"/>
      <c r="RJZ43" s="50"/>
      <c r="RKA43" s="50"/>
      <c r="RKB43" s="50"/>
      <c r="RKC43" s="50"/>
      <c r="RKD43" s="50"/>
      <c r="RKE43" s="50"/>
      <c r="RKF43" s="50"/>
      <c r="RKG43" s="50"/>
      <c r="RKH43" s="50"/>
      <c r="RKI43" s="50"/>
      <c r="RKJ43" s="50"/>
      <c r="RKK43" s="50"/>
      <c r="RKL43" s="50"/>
      <c r="RKM43" s="50"/>
      <c r="RKN43" s="50"/>
      <c r="RKO43" s="50"/>
      <c r="RKP43" s="50"/>
      <c r="RKQ43" s="50"/>
      <c r="RKR43" s="50"/>
      <c r="RKS43" s="50"/>
      <c r="RKT43" s="50"/>
      <c r="RKU43" s="50"/>
      <c r="RKV43" s="50"/>
      <c r="RKW43" s="50"/>
      <c r="RKX43" s="50"/>
      <c r="RKY43" s="50"/>
      <c r="RKZ43" s="50"/>
      <c r="RLA43" s="50"/>
      <c r="RLB43" s="50"/>
      <c r="RLC43" s="50"/>
      <c r="RLD43" s="50"/>
      <c r="RLE43" s="50"/>
      <c r="RLF43" s="50"/>
      <c r="RLG43" s="50"/>
      <c r="RLH43" s="50"/>
      <c r="RLI43" s="50"/>
      <c r="RLJ43" s="50"/>
      <c r="RLK43" s="50"/>
      <c r="RLL43" s="50"/>
      <c r="RLM43" s="50"/>
      <c r="RLN43" s="50"/>
      <c r="RLO43" s="50"/>
      <c r="RLP43" s="50"/>
      <c r="RLQ43" s="50"/>
      <c r="RLR43" s="50"/>
      <c r="RLS43" s="50"/>
      <c r="RLT43" s="50"/>
      <c r="RLU43" s="50"/>
      <c r="RLV43" s="50"/>
      <c r="RLW43" s="50"/>
      <c r="RLX43" s="50"/>
      <c r="RLY43" s="50"/>
      <c r="RLZ43" s="50"/>
      <c r="RMA43" s="50"/>
      <c r="RMB43" s="50"/>
      <c r="RMC43" s="50"/>
      <c r="RMD43" s="50"/>
      <c r="RME43" s="50"/>
      <c r="RMF43" s="50"/>
      <c r="RMG43" s="50"/>
      <c r="RMH43" s="50"/>
      <c r="RMI43" s="50"/>
      <c r="RMJ43" s="50"/>
      <c r="RMK43" s="50"/>
      <c r="RML43" s="50"/>
      <c r="RMM43" s="50"/>
      <c r="RMN43" s="50"/>
      <c r="RMO43" s="50"/>
      <c r="RMP43" s="50"/>
      <c r="RMQ43" s="50"/>
      <c r="RMR43" s="50"/>
      <c r="RMS43" s="50"/>
      <c r="RMT43" s="50"/>
      <c r="RMU43" s="50"/>
      <c r="RMV43" s="50"/>
      <c r="RMW43" s="50"/>
      <c r="RMX43" s="50"/>
      <c r="RMY43" s="50"/>
      <c r="RMZ43" s="50"/>
      <c r="RNA43" s="50"/>
      <c r="RNB43" s="50"/>
      <c r="RNC43" s="50"/>
      <c r="RND43" s="50"/>
      <c r="RNE43" s="50"/>
      <c r="RNF43" s="50"/>
      <c r="RNG43" s="50"/>
      <c r="RNH43" s="50"/>
      <c r="RNI43" s="50"/>
      <c r="RNJ43" s="50"/>
      <c r="RNK43" s="50"/>
      <c r="RNL43" s="50"/>
      <c r="RNM43" s="50"/>
      <c r="RNN43" s="50"/>
      <c r="RNO43" s="50"/>
      <c r="RNP43" s="50"/>
      <c r="RNQ43" s="50"/>
      <c r="RNR43" s="50"/>
      <c r="RNS43" s="50"/>
      <c r="RNT43" s="50"/>
      <c r="RNU43" s="50"/>
      <c r="RNV43" s="50"/>
      <c r="RNW43" s="50"/>
      <c r="RNX43" s="50"/>
      <c r="RNY43" s="50"/>
      <c r="RNZ43" s="50"/>
      <c r="ROA43" s="50"/>
      <c r="ROB43" s="50"/>
      <c r="ROC43" s="50"/>
      <c r="ROD43" s="50"/>
      <c r="ROE43" s="50"/>
      <c r="ROF43" s="50"/>
      <c r="ROG43" s="50"/>
      <c r="ROH43" s="50"/>
      <c r="ROI43" s="50"/>
      <c r="ROJ43" s="50"/>
      <c r="ROK43" s="50"/>
      <c r="ROL43" s="50"/>
      <c r="ROM43" s="50"/>
      <c r="RON43" s="50"/>
      <c r="ROO43" s="50"/>
      <c r="ROP43" s="50"/>
      <c r="ROQ43" s="50"/>
      <c r="ROR43" s="50"/>
      <c r="ROS43" s="50"/>
      <c r="ROT43" s="50"/>
      <c r="ROU43" s="50"/>
      <c r="ROV43" s="50"/>
      <c r="ROW43" s="50"/>
      <c r="ROX43" s="50"/>
      <c r="ROY43" s="50"/>
      <c r="ROZ43" s="50"/>
      <c r="RPA43" s="50"/>
      <c r="RPB43" s="50"/>
      <c r="RPC43" s="50"/>
      <c r="RPD43" s="50"/>
      <c r="RPE43" s="50"/>
      <c r="RPF43" s="50"/>
      <c r="RPG43" s="50"/>
      <c r="RPH43" s="50"/>
      <c r="RPI43" s="50"/>
      <c r="RPJ43" s="50"/>
      <c r="RPK43" s="50"/>
      <c r="RPL43" s="50"/>
      <c r="RPM43" s="50"/>
      <c r="RPN43" s="50"/>
      <c r="RPO43" s="50"/>
      <c r="RPP43" s="50"/>
      <c r="RPQ43" s="50"/>
      <c r="RPR43" s="50"/>
      <c r="RPS43" s="50"/>
      <c r="RPT43" s="50"/>
      <c r="RPU43" s="50"/>
      <c r="RPV43" s="50"/>
      <c r="RPW43" s="50"/>
      <c r="RPX43" s="50"/>
      <c r="RPY43" s="50"/>
      <c r="RPZ43" s="50"/>
      <c r="RQA43" s="50"/>
      <c r="RQB43" s="50"/>
      <c r="RQC43" s="50"/>
      <c r="RQD43" s="50"/>
      <c r="RQE43" s="50"/>
      <c r="RQF43" s="50"/>
      <c r="RQG43" s="50"/>
      <c r="RQH43" s="50"/>
      <c r="RQI43" s="50"/>
      <c r="RQJ43" s="50"/>
      <c r="RQK43" s="50"/>
      <c r="RQL43" s="50"/>
      <c r="RQM43" s="50"/>
      <c r="RQN43" s="50"/>
      <c r="RQO43" s="50"/>
      <c r="RQP43" s="50"/>
      <c r="RQQ43" s="50"/>
      <c r="RQR43" s="50"/>
      <c r="RQS43" s="50"/>
      <c r="RQT43" s="50"/>
      <c r="RQU43" s="50"/>
      <c r="RQV43" s="50"/>
      <c r="RQW43" s="50"/>
      <c r="RQX43" s="50"/>
      <c r="RQY43" s="50"/>
      <c r="RQZ43" s="50"/>
      <c r="RRA43" s="50"/>
      <c r="RRB43" s="50"/>
      <c r="RRC43" s="50"/>
      <c r="RRD43" s="50"/>
      <c r="RRE43" s="50"/>
      <c r="RRF43" s="50"/>
      <c r="RRG43" s="50"/>
      <c r="RRH43" s="50"/>
      <c r="RRI43" s="50"/>
      <c r="RRJ43" s="50"/>
      <c r="RRK43" s="50"/>
      <c r="RRL43" s="50"/>
      <c r="RRM43" s="50"/>
      <c r="RRN43" s="50"/>
      <c r="RRO43" s="50"/>
      <c r="RRP43" s="50"/>
      <c r="RRQ43" s="50"/>
      <c r="RRR43" s="50"/>
      <c r="RRS43" s="50"/>
      <c r="RRT43" s="50"/>
      <c r="RRU43" s="50"/>
      <c r="RRV43" s="50"/>
      <c r="RRW43" s="50"/>
      <c r="RRX43" s="50"/>
      <c r="RRY43" s="50"/>
      <c r="RRZ43" s="50"/>
      <c r="RSA43" s="50"/>
      <c r="RSB43" s="50"/>
      <c r="RSC43" s="50"/>
      <c r="RSD43" s="50"/>
      <c r="RSE43" s="50"/>
      <c r="RSF43" s="50"/>
      <c r="RSG43" s="50"/>
      <c r="RSH43" s="50"/>
      <c r="RSI43" s="50"/>
      <c r="RSJ43" s="50"/>
      <c r="RSK43" s="50"/>
      <c r="RSL43" s="50"/>
      <c r="RSM43" s="50"/>
      <c r="RSN43" s="50"/>
      <c r="RSO43" s="50"/>
      <c r="RSP43" s="50"/>
      <c r="RSQ43" s="50"/>
      <c r="RSR43" s="50"/>
      <c r="RSS43" s="50"/>
      <c r="RST43" s="50"/>
      <c r="RSU43" s="50"/>
      <c r="RSV43" s="50"/>
      <c r="RSW43" s="50"/>
      <c r="RSX43" s="50"/>
      <c r="RSY43" s="50"/>
      <c r="RSZ43" s="50"/>
      <c r="RTA43" s="50"/>
      <c r="RTB43" s="50"/>
      <c r="RTC43" s="50"/>
      <c r="RTD43" s="50"/>
      <c r="RTE43" s="50"/>
      <c r="RTF43" s="50"/>
      <c r="RTG43" s="50"/>
      <c r="RTH43" s="50"/>
      <c r="RTI43" s="50"/>
      <c r="RTJ43" s="50"/>
      <c r="RTK43" s="50"/>
      <c r="RTL43" s="50"/>
      <c r="RTM43" s="50"/>
      <c r="RTN43" s="50"/>
      <c r="RTO43" s="50"/>
      <c r="RTP43" s="50"/>
      <c r="RTQ43" s="50"/>
      <c r="RTR43" s="50"/>
      <c r="RTS43" s="50"/>
      <c r="RTT43" s="50"/>
      <c r="RTU43" s="50"/>
      <c r="RTV43" s="50"/>
      <c r="RTW43" s="50"/>
      <c r="RTX43" s="50"/>
      <c r="RTY43" s="50"/>
      <c r="RTZ43" s="50"/>
      <c r="RUA43" s="50"/>
      <c r="RUB43" s="50"/>
      <c r="RUC43" s="50"/>
      <c r="RUD43" s="50"/>
      <c r="RUE43" s="50"/>
      <c r="RUF43" s="50"/>
      <c r="RUG43" s="50"/>
      <c r="RUH43" s="50"/>
      <c r="RUI43" s="50"/>
      <c r="RUJ43" s="50"/>
      <c r="RUK43" s="50"/>
      <c r="RUL43" s="50"/>
      <c r="RUM43" s="50"/>
      <c r="RUN43" s="50"/>
      <c r="RUO43" s="50"/>
      <c r="RUP43" s="50"/>
      <c r="RUQ43" s="50"/>
      <c r="RUR43" s="50"/>
      <c r="RUS43" s="50"/>
      <c r="RUT43" s="50"/>
      <c r="RUU43" s="50"/>
      <c r="RUV43" s="50"/>
      <c r="RUW43" s="50"/>
      <c r="RUX43" s="50"/>
      <c r="RUY43" s="50"/>
      <c r="RUZ43" s="50"/>
      <c r="RVA43" s="50"/>
      <c r="RVB43" s="50"/>
      <c r="RVC43" s="50"/>
      <c r="RVD43" s="50"/>
      <c r="RVE43" s="50"/>
      <c r="RVF43" s="50"/>
      <c r="RVG43" s="50"/>
      <c r="RVH43" s="50"/>
      <c r="RVI43" s="50"/>
      <c r="RVJ43" s="50"/>
      <c r="RVK43" s="50"/>
      <c r="RVL43" s="50"/>
      <c r="RVM43" s="50"/>
      <c r="RVN43" s="50"/>
      <c r="RVO43" s="50"/>
      <c r="RVP43" s="50"/>
      <c r="RVQ43" s="50"/>
      <c r="RVR43" s="50"/>
      <c r="RVS43" s="50"/>
      <c r="RVT43" s="50"/>
      <c r="RVU43" s="50"/>
      <c r="RVV43" s="50"/>
      <c r="RVW43" s="50"/>
      <c r="RVX43" s="50"/>
      <c r="RVY43" s="50"/>
      <c r="RVZ43" s="50"/>
      <c r="RWA43" s="50"/>
      <c r="RWB43" s="50"/>
      <c r="RWC43" s="50"/>
      <c r="RWD43" s="50"/>
      <c r="RWE43" s="50"/>
      <c r="RWF43" s="50"/>
      <c r="RWG43" s="50"/>
      <c r="RWH43" s="50"/>
      <c r="RWI43" s="50"/>
      <c r="RWJ43" s="50"/>
      <c r="RWK43" s="50"/>
      <c r="RWL43" s="50"/>
      <c r="RWM43" s="50"/>
      <c r="RWN43" s="50"/>
      <c r="RWO43" s="50"/>
      <c r="RWP43" s="50"/>
      <c r="RWQ43" s="50"/>
      <c r="RWR43" s="50"/>
      <c r="RWS43" s="50"/>
      <c r="RWT43" s="50"/>
      <c r="RWU43" s="50"/>
      <c r="RWV43" s="50"/>
      <c r="RWW43" s="50"/>
      <c r="RWX43" s="50"/>
      <c r="RWY43" s="50"/>
      <c r="RWZ43" s="50"/>
      <c r="RXA43" s="50"/>
      <c r="RXB43" s="50"/>
      <c r="RXC43" s="50"/>
      <c r="RXD43" s="50"/>
      <c r="RXE43" s="50"/>
      <c r="RXF43" s="50"/>
      <c r="RXG43" s="50"/>
      <c r="RXH43" s="50"/>
      <c r="RXI43" s="50"/>
      <c r="RXJ43" s="50"/>
      <c r="RXK43" s="50"/>
      <c r="RXL43" s="50"/>
      <c r="RXM43" s="50"/>
      <c r="RXN43" s="50"/>
      <c r="RXO43" s="50"/>
      <c r="RXP43" s="50"/>
      <c r="RXQ43" s="50"/>
      <c r="RXR43" s="50"/>
      <c r="RXS43" s="50"/>
      <c r="RXT43" s="50"/>
      <c r="RXU43" s="50"/>
      <c r="RXV43" s="50"/>
      <c r="RXW43" s="50"/>
      <c r="RXX43" s="50"/>
      <c r="RXY43" s="50"/>
      <c r="RXZ43" s="50"/>
      <c r="RYA43" s="50"/>
      <c r="RYB43" s="50"/>
      <c r="RYC43" s="50"/>
      <c r="RYD43" s="50"/>
      <c r="RYE43" s="50"/>
      <c r="RYF43" s="50"/>
      <c r="RYG43" s="50"/>
      <c r="RYH43" s="50"/>
      <c r="RYI43" s="50"/>
      <c r="RYJ43" s="50"/>
      <c r="RYK43" s="50"/>
      <c r="RYL43" s="50"/>
      <c r="RYM43" s="50"/>
      <c r="RYN43" s="50"/>
      <c r="RYO43" s="50"/>
      <c r="RYP43" s="50"/>
      <c r="RYQ43" s="50"/>
      <c r="RYR43" s="50"/>
      <c r="RYS43" s="50"/>
      <c r="RYT43" s="50"/>
      <c r="RYU43" s="50"/>
      <c r="RYV43" s="50"/>
      <c r="RYW43" s="50"/>
      <c r="RYX43" s="50"/>
      <c r="RYY43" s="50"/>
      <c r="RYZ43" s="50"/>
      <c r="RZA43" s="50"/>
      <c r="RZB43" s="50"/>
      <c r="RZC43" s="50"/>
      <c r="RZD43" s="50"/>
      <c r="RZE43" s="50"/>
      <c r="RZF43" s="50"/>
      <c r="RZG43" s="50"/>
      <c r="RZH43" s="50"/>
      <c r="RZI43" s="50"/>
      <c r="RZJ43" s="50"/>
      <c r="RZK43" s="50"/>
      <c r="RZL43" s="50"/>
      <c r="RZM43" s="50"/>
      <c r="RZN43" s="50"/>
      <c r="RZO43" s="50"/>
      <c r="RZP43" s="50"/>
      <c r="RZQ43" s="50"/>
      <c r="RZR43" s="50"/>
      <c r="RZS43" s="50"/>
      <c r="RZT43" s="50"/>
      <c r="RZU43" s="50"/>
      <c r="RZV43" s="50"/>
      <c r="RZW43" s="50"/>
      <c r="RZX43" s="50"/>
      <c r="RZY43" s="50"/>
      <c r="RZZ43" s="50"/>
      <c r="SAA43" s="50"/>
      <c r="SAB43" s="50"/>
      <c r="SAC43" s="50"/>
      <c r="SAD43" s="50"/>
      <c r="SAE43" s="50"/>
      <c r="SAF43" s="50"/>
      <c r="SAG43" s="50"/>
      <c r="SAH43" s="50"/>
      <c r="SAI43" s="50"/>
      <c r="SAJ43" s="50"/>
      <c r="SAK43" s="50"/>
      <c r="SAL43" s="50"/>
      <c r="SAM43" s="50"/>
      <c r="SAN43" s="50"/>
      <c r="SAO43" s="50"/>
      <c r="SAP43" s="50"/>
      <c r="SAQ43" s="50"/>
      <c r="SAR43" s="50"/>
      <c r="SAS43" s="50"/>
      <c r="SAT43" s="50"/>
      <c r="SAU43" s="50"/>
      <c r="SAV43" s="50"/>
      <c r="SAW43" s="50"/>
      <c r="SAX43" s="50"/>
      <c r="SAY43" s="50"/>
      <c r="SAZ43" s="50"/>
      <c r="SBA43" s="50"/>
      <c r="SBB43" s="50"/>
      <c r="SBC43" s="50"/>
      <c r="SBD43" s="50"/>
      <c r="SBE43" s="50"/>
      <c r="SBF43" s="50"/>
      <c r="SBG43" s="50"/>
      <c r="SBH43" s="50"/>
      <c r="SBI43" s="50"/>
      <c r="SBJ43" s="50"/>
      <c r="SBK43" s="50"/>
      <c r="SBL43" s="50"/>
      <c r="SBM43" s="50"/>
      <c r="SBN43" s="50"/>
      <c r="SBO43" s="50"/>
      <c r="SBP43" s="50"/>
      <c r="SBQ43" s="50"/>
      <c r="SBR43" s="50"/>
      <c r="SBS43" s="50"/>
      <c r="SBT43" s="50"/>
      <c r="SBU43" s="50"/>
      <c r="SBV43" s="50"/>
      <c r="SBW43" s="50"/>
      <c r="SBX43" s="50"/>
      <c r="SBY43" s="50"/>
      <c r="SBZ43" s="50"/>
      <c r="SCA43" s="50"/>
      <c r="SCB43" s="50"/>
      <c r="SCC43" s="50"/>
      <c r="SCD43" s="50"/>
      <c r="SCE43" s="50"/>
      <c r="SCF43" s="50"/>
      <c r="SCG43" s="50"/>
      <c r="SCH43" s="50"/>
      <c r="SCI43" s="50"/>
      <c r="SCJ43" s="50"/>
      <c r="SCK43" s="50"/>
      <c r="SCL43" s="50"/>
      <c r="SCM43" s="50"/>
      <c r="SCN43" s="50"/>
      <c r="SCO43" s="50"/>
      <c r="SCP43" s="50"/>
      <c r="SCQ43" s="50"/>
      <c r="SCR43" s="50"/>
      <c r="SCS43" s="50"/>
      <c r="SCT43" s="50"/>
      <c r="SCU43" s="50"/>
      <c r="SCV43" s="50"/>
      <c r="SCW43" s="50"/>
      <c r="SCX43" s="50"/>
      <c r="SCY43" s="50"/>
      <c r="SCZ43" s="50"/>
      <c r="SDA43" s="50"/>
      <c r="SDB43" s="50"/>
      <c r="SDC43" s="50"/>
      <c r="SDD43" s="50"/>
      <c r="SDE43" s="50"/>
      <c r="SDF43" s="50"/>
      <c r="SDG43" s="50"/>
      <c r="SDH43" s="50"/>
      <c r="SDI43" s="50"/>
      <c r="SDJ43" s="50"/>
      <c r="SDK43" s="50"/>
      <c r="SDL43" s="50"/>
      <c r="SDM43" s="50"/>
      <c r="SDN43" s="50"/>
      <c r="SDO43" s="50"/>
      <c r="SDP43" s="50"/>
      <c r="SDQ43" s="50"/>
      <c r="SDR43" s="50"/>
      <c r="SDS43" s="50"/>
      <c r="SDT43" s="50"/>
      <c r="SDU43" s="50"/>
      <c r="SDV43" s="50"/>
      <c r="SDW43" s="50"/>
      <c r="SDX43" s="50"/>
      <c r="SDY43" s="50"/>
      <c r="SDZ43" s="50"/>
      <c r="SEA43" s="50"/>
      <c r="SEB43" s="50"/>
      <c r="SEC43" s="50"/>
      <c r="SED43" s="50"/>
      <c r="SEE43" s="50"/>
      <c r="SEF43" s="50"/>
      <c r="SEG43" s="50"/>
      <c r="SEH43" s="50"/>
      <c r="SEI43" s="50"/>
      <c r="SEJ43" s="50"/>
      <c r="SEK43" s="50"/>
      <c r="SEL43" s="50"/>
      <c r="SEM43" s="50"/>
      <c r="SEN43" s="50"/>
      <c r="SEO43" s="50"/>
      <c r="SEP43" s="50"/>
      <c r="SEQ43" s="50"/>
      <c r="SER43" s="50"/>
      <c r="SES43" s="50"/>
      <c r="SET43" s="50"/>
      <c r="SEU43" s="50"/>
      <c r="SEV43" s="50"/>
      <c r="SEW43" s="50"/>
      <c r="SEX43" s="50"/>
      <c r="SEY43" s="50"/>
      <c r="SEZ43" s="50"/>
      <c r="SFA43" s="50"/>
      <c r="SFB43" s="50"/>
      <c r="SFC43" s="50"/>
      <c r="SFD43" s="50"/>
      <c r="SFE43" s="50"/>
      <c r="SFF43" s="50"/>
      <c r="SFG43" s="50"/>
      <c r="SFH43" s="50"/>
      <c r="SFI43" s="50"/>
      <c r="SFJ43" s="50"/>
      <c r="SFK43" s="50"/>
      <c r="SFL43" s="50"/>
      <c r="SFM43" s="50"/>
      <c r="SFN43" s="50"/>
      <c r="SFO43" s="50"/>
      <c r="SFP43" s="50"/>
      <c r="SFQ43" s="50"/>
      <c r="SFR43" s="50"/>
      <c r="SFS43" s="50"/>
      <c r="SFT43" s="50"/>
      <c r="SFU43" s="50"/>
      <c r="SFV43" s="50"/>
      <c r="SFW43" s="50"/>
      <c r="SFX43" s="50"/>
      <c r="SFY43" s="50"/>
      <c r="SFZ43" s="50"/>
      <c r="SGA43" s="50"/>
      <c r="SGB43" s="50"/>
      <c r="SGC43" s="50"/>
      <c r="SGD43" s="50"/>
      <c r="SGE43" s="50"/>
      <c r="SGF43" s="50"/>
      <c r="SGG43" s="50"/>
      <c r="SGH43" s="50"/>
      <c r="SGI43" s="50"/>
      <c r="SGJ43" s="50"/>
      <c r="SGK43" s="50"/>
      <c r="SGL43" s="50"/>
      <c r="SGM43" s="50"/>
      <c r="SGN43" s="50"/>
      <c r="SGO43" s="50"/>
      <c r="SGP43" s="50"/>
      <c r="SGQ43" s="50"/>
      <c r="SGR43" s="50"/>
      <c r="SGS43" s="50"/>
      <c r="SGT43" s="50"/>
      <c r="SGU43" s="50"/>
      <c r="SGV43" s="50"/>
      <c r="SGW43" s="50"/>
      <c r="SGX43" s="50"/>
      <c r="SGY43" s="50"/>
      <c r="SGZ43" s="50"/>
      <c r="SHA43" s="50"/>
      <c r="SHB43" s="50"/>
      <c r="SHC43" s="50"/>
      <c r="SHD43" s="50"/>
      <c r="SHE43" s="50"/>
      <c r="SHF43" s="50"/>
      <c r="SHG43" s="50"/>
      <c r="SHH43" s="50"/>
      <c r="SHI43" s="50"/>
      <c r="SHJ43" s="50"/>
      <c r="SHK43" s="50"/>
      <c r="SHL43" s="50"/>
      <c r="SHM43" s="50"/>
      <c r="SHN43" s="50"/>
      <c r="SHO43" s="50"/>
      <c r="SHP43" s="50"/>
      <c r="SHQ43" s="50"/>
      <c r="SHR43" s="50"/>
      <c r="SHS43" s="50"/>
      <c r="SHT43" s="50"/>
      <c r="SHU43" s="50"/>
      <c r="SHV43" s="50"/>
      <c r="SHW43" s="50"/>
      <c r="SHX43" s="50"/>
      <c r="SHY43" s="50"/>
      <c r="SHZ43" s="50"/>
      <c r="SIA43" s="50"/>
      <c r="SIB43" s="50"/>
      <c r="SIC43" s="50"/>
      <c r="SID43" s="50"/>
      <c r="SIE43" s="50"/>
      <c r="SIF43" s="50"/>
      <c r="SIG43" s="50"/>
      <c r="SIH43" s="50"/>
      <c r="SII43" s="50"/>
      <c r="SIJ43" s="50"/>
      <c r="SIK43" s="50"/>
      <c r="SIL43" s="50"/>
      <c r="SIM43" s="50"/>
      <c r="SIN43" s="50"/>
      <c r="SIO43" s="50"/>
      <c r="SIP43" s="50"/>
      <c r="SIQ43" s="50"/>
      <c r="SIR43" s="50"/>
      <c r="SIS43" s="50"/>
      <c r="SIT43" s="50"/>
      <c r="SIU43" s="50"/>
      <c r="SIV43" s="50"/>
      <c r="SIW43" s="50"/>
      <c r="SIX43" s="50"/>
      <c r="SIY43" s="50"/>
      <c r="SIZ43" s="50"/>
      <c r="SJA43" s="50"/>
      <c r="SJB43" s="50"/>
      <c r="SJC43" s="50"/>
      <c r="SJD43" s="50"/>
      <c r="SJE43" s="50"/>
      <c r="SJF43" s="50"/>
      <c r="SJG43" s="50"/>
      <c r="SJH43" s="50"/>
      <c r="SJI43" s="50"/>
      <c r="SJJ43" s="50"/>
      <c r="SJK43" s="50"/>
      <c r="SJL43" s="50"/>
      <c r="SJM43" s="50"/>
      <c r="SJN43" s="50"/>
      <c r="SJO43" s="50"/>
      <c r="SJP43" s="50"/>
      <c r="SJQ43" s="50"/>
      <c r="SJR43" s="50"/>
      <c r="SJS43" s="50"/>
      <c r="SJT43" s="50"/>
      <c r="SJU43" s="50"/>
      <c r="SJV43" s="50"/>
      <c r="SJW43" s="50"/>
      <c r="SJX43" s="50"/>
      <c r="SJY43" s="50"/>
      <c r="SJZ43" s="50"/>
      <c r="SKA43" s="50"/>
      <c r="SKB43" s="50"/>
      <c r="SKC43" s="50"/>
      <c r="SKD43" s="50"/>
      <c r="SKE43" s="50"/>
      <c r="SKF43" s="50"/>
      <c r="SKG43" s="50"/>
      <c r="SKH43" s="50"/>
      <c r="SKI43" s="50"/>
      <c r="SKJ43" s="50"/>
      <c r="SKK43" s="50"/>
      <c r="SKL43" s="50"/>
      <c r="SKM43" s="50"/>
      <c r="SKN43" s="50"/>
      <c r="SKO43" s="50"/>
      <c r="SKP43" s="50"/>
      <c r="SKQ43" s="50"/>
      <c r="SKR43" s="50"/>
      <c r="SKS43" s="50"/>
      <c r="SKT43" s="50"/>
      <c r="SKU43" s="50"/>
      <c r="SKV43" s="50"/>
      <c r="SKW43" s="50"/>
      <c r="SKX43" s="50"/>
      <c r="SKY43" s="50"/>
      <c r="SKZ43" s="50"/>
      <c r="SLA43" s="50"/>
      <c r="SLB43" s="50"/>
      <c r="SLC43" s="50"/>
      <c r="SLD43" s="50"/>
      <c r="SLE43" s="50"/>
      <c r="SLF43" s="50"/>
      <c r="SLG43" s="50"/>
      <c r="SLH43" s="50"/>
      <c r="SLI43" s="50"/>
      <c r="SLJ43" s="50"/>
      <c r="SLK43" s="50"/>
      <c r="SLL43" s="50"/>
      <c r="SLM43" s="50"/>
      <c r="SLN43" s="50"/>
      <c r="SLO43" s="50"/>
      <c r="SLP43" s="50"/>
      <c r="SLQ43" s="50"/>
      <c r="SLR43" s="50"/>
      <c r="SLS43" s="50"/>
      <c r="SLT43" s="50"/>
      <c r="SLU43" s="50"/>
      <c r="SLV43" s="50"/>
      <c r="SLW43" s="50"/>
      <c r="SLX43" s="50"/>
      <c r="SLY43" s="50"/>
      <c r="SLZ43" s="50"/>
      <c r="SMA43" s="50"/>
      <c r="SMB43" s="50"/>
      <c r="SMC43" s="50"/>
      <c r="SMD43" s="50"/>
      <c r="SME43" s="50"/>
      <c r="SMF43" s="50"/>
      <c r="SMG43" s="50"/>
      <c r="SMH43" s="50"/>
      <c r="SMI43" s="50"/>
      <c r="SMJ43" s="50"/>
      <c r="SMK43" s="50"/>
      <c r="SML43" s="50"/>
      <c r="SMM43" s="50"/>
      <c r="SMN43" s="50"/>
      <c r="SMO43" s="50"/>
      <c r="SMP43" s="50"/>
      <c r="SMQ43" s="50"/>
      <c r="SMR43" s="50"/>
      <c r="SMS43" s="50"/>
      <c r="SMT43" s="50"/>
      <c r="SMU43" s="50"/>
      <c r="SMV43" s="50"/>
      <c r="SMW43" s="50"/>
      <c r="SMX43" s="50"/>
      <c r="SMY43" s="50"/>
      <c r="SMZ43" s="50"/>
      <c r="SNA43" s="50"/>
      <c r="SNB43" s="50"/>
      <c r="SNC43" s="50"/>
      <c r="SND43" s="50"/>
      <c r="SNE43" s="50"/>
      <c r="SNF43" s="50"/>
      <c r="SNG43" s="50"/>
      <c r="SNH43" s="50"/>
      <c r="SNI43" s="50"/>
      <c r="SNJ43" s="50"/>
      <c r="SNK43" s="50"/>
      <c r="SNL43" s="50"/>
      <c r="SNM43" s="50"/>
      <c r="SNN43" s="50"/>
      <c r="SNO43" s="50"/>
      <c r="SNP43" s="50"/>
      <c r="SNQ43" s="50"/>
      <c r="SNR43" s="50"/>
      <c r="SNS43" s="50"/>
      <c r="SNT43" s="50"/>
      <c r="SNU43" s="50"/>
      <c r="SNV43" s="50"/>
      <c r="SNW43" s="50"/>
      <c r="SNX43" s="50"/>
      <c r="SNY43" s="50"/>
      <c r="SNZ43" s="50"/>
      <c r="SOA43" s="50"/>
      <c r="SOB43" s="50"/>
      <c r="SOC43" s="50"/>
      <c r="SOD43" s="50"/>
      <c r="SOE43" s="50"/>
      <c r="SOF43" s="50"/>
      <c r="SOG43" s="50"/>
      <c r="SOH43" s="50"/>
      <c r="SOI43" s="50"/>
      <c r="SOJ43" s="50"/>
      <c r="SOK43" s="50"/>
      <c r="SOL43" s="50"/>
      <c r="SOM43" s="50"/>
      <c r="SON43" s="50"/>
      <c r="SOO43" s="50"/>
      <c r="SOP43" s="50"/>
      <c r="SOQ43" s="50"/>
      <c r="SOR43" s="50"/>
      <c r="SOS43" s="50"/>
      <c r="SOT43" s="50"/>
      <c r="SOU43" s="50"/>
      <c r="SOV43" s="50"/>
      <c r="SOW43" s="50"/>
      <c r="SOX43" s="50"/>
      <c r="SOY43" s="50"/>
      <c r="SOZ43" s="50"/>
      <c r="SPA43" s="50"/>
      <c r="SPB43" s="50"/>
      <c r="SPC43" s="50"/>
      <c r="SPD43" s="50"/>
      <c r="SPE43" s="50"/>
      <c r="SPF43" s="50"/>
      <c r="SPG43" s="50"/>
      <c r="SPH43" s="50"/>
      <c r="SPI43" s="50"/>
      <c r="SPJ43" s="50"/>
      <c r="SPK43" s="50"/>
      <c r="SPL43" s="50"/>
      <c r="SPM43" s="50"/>
      <c r="SPN43" s="50"/>
      <c r="SPO43" s="50"/>
      <c r="SPP43" s="50"/>
      <c r="SPQ43" s="50"/>
      <c r="SPR43" s="50"/>
      <c r="SPS43" s="50"/>
      <c r="SPT43" s="50"/>
      <c r="SPU43" s="50"/>
      <c r="SPV43" s="50"/>
      <c r="SPW43" s="50"/>
      <c r="SPX43" s="50"/>
      <c r="SPY43" s="50"/>
      <c r="SPZ43" s="50"/>
      <c r="SQA43" s="50"/>
      <c r="SQB43" s="50"/>
      <c r="SQC43" s="50"/>
      <c r="SQD43" s="50"/>
      <c r="SQE43" s="50"/>
      <c r="SQF43" s="50"/>
      <c r="SQG43" s="50"/>
      <c r="SQH43" s="50"/>
      <c r="SQI43" s="50"/>
      <c r="SQJ43" s="50"/>
      <c r="SQK43" s="50"/>
      <c r="SQL43" s="50"/>
      <c r="SQM43" s="50"/>
      <c r="SQN43" s="50"/>
      <c r="SQO43" s="50"/>
      <c r="SQP43" s="50"/>
      <c r="SQQ43" s="50"/>
      <c r="SQR43" s="50"/>
      <c r="SQS43" s="50"/>
      <c r="SQT43" s="50"/>
      <c r="SQU43" s="50"/>
      <c r="SQV43" s="50"/>
      <c r="SQW43" s="50"/>
      <c r="SQX43" s="50"/>
      <c r="SQY43" s="50"/>
      <c r="SQZ43" s="50"/>
      <c r="SRA43" s="50"/>
      <c r="SRB43" s="50"/>
      <c r="SRC43" s="50"/>
      <c r="SRD43" s="50"/>
      <c r="SRE43" s="50"/>
      <c r="SRF43" s="50"/>
      <c r="SRG43" s="50"/>
      <c r="SRH43" s="50"/>
      <c r="SRI43" s="50"/>
      <c r="SRJ43" s="50"/>
      <c r="SRK43" s="50"/>
      <c r="SRL43" s="50"/>
      <c r="SRM43" s="50"/>
      <c r="SRN43" s="50"/>
      <c r="SRO43" s="50"/>
      <c r="SRP43" s="50"/>
      <c r="SRQ43" s="50"/>
      <c r="SRR43" s="50"/>
      <c r="SRS43" s="50"/>
      <c r="SRT43" s="50"/>
      <c r="SRU43" s="50"/>
      <c r="SRV43" s="50"/>
      <c r="SRW43" s="50"/>
      <c r="SRX43" s="50"/>
      <c r="SRY43" s="50"/>
      <c r="SRZ43" s="50"/>
      <c r="SSA43" s="50"/>
      <c r="SSB43" s="50"/>
      <c r="SSC43" s="50"/>
      <c r="SSD43" s="50"/>
      <c r="SSE43" s="50"/>
      <c r="SSF43" s="50"/>
      <c r="SSG43" s="50"/>
      <c r="SSH43" s="50"/>
      <c r="SSI43" s="50"/>
      <c r="SSJ43" s="50"/>
      <c r="SSK43" s="50"/>
      <c r="SSL43" s="50"/>
      <c r="SSM43" s="50"/>
      <c r="SSN43" s="50"/>
      <c r="SSO43" s="50"/>
      <c r="SSP43" s="50"/>
      <c r="SSQ43" s="50"/>
      <c r="SSR43" s="50"/>
      <c r="SSS43" s="50"/>
      <c r="SST43" s="50"/>
      <c r="SSU43" s="50"/>
      <c r="SSV43" s="50"/>
      <c r="SSW43" s="50"/>
      <c r="SSX43" s="50"/>
      <c r="SSY43" s="50"/>
      <c r="SSZ43" s="50"/>
      <c r="STA43" s="50"/>
      <c r="STB43" s="50"/>
      <c r="STC43" s="50"/>
      <c r="STD43" s="50"/>
      <c r="STE43" s="50"/>
      <c r="STF43" s="50"/>
      <c r="STG43" s="50"/>
      <c r="STH43" s="50"/>
      <c r="STI43" s="50"/>
      <c r="STJ43" s="50"/>
      <c r="STK43" s="50"/>
      <c r="STL43" s="50"/>
      <c r="STM43" s="50"/>
      <c r="STN43" s="50"/>
      <c r="STO43" s="50"/>
      <c r="STP43" s="50"/>
      <c r="STQ43" s="50"/>
      <c r="STR43" s="50"/>
      <c r="STS43" s="50"/>
      <c r="STT43" s="50"/>
      <c r="STU43" s="50"/>
      <c r="STV43" s="50"/>
      <c r="STW43" s="50"/>
      <c r="STX43" s="50"/>
      <c r="STY43" s="50"/>
      <c r="STZ43" s="50"/>
      <c r="SUA43" s="50"/>
      <c r="SUB43" s="50"/>
      <c r="SUC43" s="50"/>
      <c r="SUD43" s="50"/>
      <c r="SUE43" s="50"/>
      <c r="SUF43" s="50"/>
      <c r="SUG43" s="50"/>
      <c r="SUH43" s="50"/>
      <c r="SUI43" s="50"/>
      <c r="SUJ43" s="50"/>
      <c r="SUK43" s="50"/>
      <c r="SUL43" s="50"/>
      <c r="SUM43" s="50"/>
      <c r="SUN43" s="50"/>
      <c r="SUO43" s="50"/>
      <c r="SUP43" s="50"/>
      <c r="SUQ43" s="50"/>
      <c r="SUR43" s="50"/>
      <c r="SUS43" s="50"/>
      <c r="SUT43" s="50"/>
      <c r="SUU43" s="50"/>
      <c r="SUV43" s="50"/>
      <c r="SUW43" s="50"/>
      <c r="SUX43" s="50"/>
      <c r="SUY43" s="50"/>
      <c r="SUZ43" s="50"/>
      <c r="SVA43" s="50"/>
      <c r="SVB43" s="50"/>
      <c r="SVC43" s="50"/>
      <c r="SVD43" s="50"/>
      <c r="SVE43" s="50"/>
      <c r="SVF43" s="50"/>
      <c r="SVG43" s="50"/>
      <c r="SVH43" s="50"/>
      <c r="SVI43" s="50"/>
      <c r="SVJ43" s="50"/>
      <c r="SVK43" s="50"/>
      <c r="SVL43" s="50"/>
      <c r="SVM43" s="50"/>
      <c r="SVN43" s="50"/>
      <c r="SVO43" s="50"/>
      <c r="SVP43" s="50"/>
      <c r="SVQ43" s="50"/>
      <c r="SVR43" s="50"/>
      <c r="SVS43" s="50"/>
      <c r="SVT43" s="50"/>
      <c r="SVU43" s="50"/>
      <c r="SVV43" s="50"/>
      <c r="SVW43" s="50"/>
      <c r="SVX43" s="50"/>
      <c r="SVY43" s="50"/>
      <c r="SVZ43" s="50"/>
      <c r="SWA43" s="50"/>
      <c r="SWB43" s="50"/>
      <c r="SWC43" s="50"/>
      <c r="SWD43" s="50"/>
      <c r="SWE43" s="50"/>
      <c r="SWF43" s="50"/>
      <c r="SWG43" s="50"/>
      <c r="SWH43" s="50"/>
      <c r="SWI43" s="50"/>
      <c r="SWJ43" s="50"/>
      <c r="SWK43" s="50"/>
      <c r="SWL43" s="50"/>
      <c r="SWM43" s="50"/>
      <c r="SWN43" s="50"/>
      <c r="SWO43" s="50"/>
      <c r="SWP43" s="50"/>
      <c r="SWQ43" s="50"/>
      <c r="SWR43" s="50"/>
      <c r="SWS43" s="50"/>
      <c r="SWT43" s="50"/>
      <c r="SWU43" s="50"/>
      <c r="SWV43" s="50"/>
      <c r="SWW43" s="50"/>
      <c r="SWX43" s="50"/>
      <c r="SWY43" s="50"/>
      <c r="SWZ43" s="50"/>
      <c r="SXA43" s="50"/>
      <c r="SXB43" s="50"/>
      <c r="SXC43" s="50"/>
      <c r="SXD43" s="50"/>
      <c r="SXE43" s="50"/>
      <c r="SXF43" s="50"/>
      <c r="SXG43" s="50"/>
      <c r="SXH43" s="50"/>
      <c r="SXI43" s="50"/>
      <c r="SXJ43" s="50"/>
      <c r="SXK43" s="50"/>
      <c r="SXL43" s="50"/>
      <c r="SXM43" s="50"/>
      <c r="SXN43" s="50"/>
      <c r="SXO43" s="50"/>
      <c r="SXP43" s="50"/>
      <c r="SXQ43" s="50"/>
      <c r="SXR43" s="50"/>
      <c r="SXS43" s="50"/>
      <c r="SXT43" s="50"/>
      <c r="SXU43" s="50"/>
      <c r="SXV43" s="50"/>
      <c r="SXW43" s="50"/>
      <c r="SXX43" s="50"/>
      <c r="SXY43" s="50"/>
      <c r="SXZ43" s="50"/>
      <c r="SYA43" s="50"/>
      <c r="SYB43" s="50"/>
      <c r="SYC43" s="50"/>
      <c r="SYD43" s="50"/>
      <c r="SYE43" s="50"/>
      <c r="SYF43" s="50"/>
      <c r="SYG43" s="50"/>
      <c r="SYH43" s="50"/>
      <c r="SYI43" s="50"/>
      <c r="SYJ43" s="50"/>
      <c r="SYK43" s="50"/>
      <c r="SYL43" s="50"/>
      <c r="SYM43" s="50"/>
      <c r="SYN43" s="50"/>
      <c r="SYO43" s="50"/>
      <c r="SYP43" s="50"/>
      <c r="SYQ43" s="50"/>
      <c r="SYR43" s="50"/>
      <c r="SYS43" s="50"/>
      <c r="SYT43" s="50"/>
      <c r="SYU43" s="50"/>
      <c r="SYV43" s="50"/>
      <c r="SYW43" s="50"/>
      <c r="SYX43" s="50"/>
      <c r="SYY43" s="50"/>
      <c r="SYZ43" s="50"/>
      <c r="SZA43" s="50"/>
      <c r="SZB43" s="50"/>
      <c r="SZC43" s="50"/>
      <c r="SZD43" s="50"/>
      <c r="SZE43" s="50"/>
      <c r="SZF43" s="50"/>
      <c r="SZG43" s="50"/>
      <c r="SZH43" s="50"/>
      <c r="SZI43" s="50"/>
      <c r="SZJ43" s="50"/>
      <c r="SZK43" s="50"/>
      <c r="SZL43" s="50"/>
      <c r="SZM43" s="50"/>
      <c r="SZN43" s="50"/>
      <c r="SZO43" s="50"/>
      <c r="SZP43" s="50"/>
      <c r="SZQ43" s="50"/>
      <c r="SZR43" s="50"/>
      <c r="SZS43" s="50"/>
      <c r="SZT43" s="50"/>
      <c r="SZU43" s="50"/>
      <c r="SZV43" s="50"/>
      <c r="SZW43" s="50"/>
      <c r="SZX43" s="50"/>
      <c r="SZY43" s="50"/>
      <c r="SZZ43" s="50"/>
      <c r="TAA43" s="50"/>
      <c r="TAB43" s="50"/>
      <c r="TAC43" s="50"/>
      <c r="TAD43" s="50"/>
      <c r="TAE43" s="50"/>
      <c r="TAF43" s="50"/>
      <c r="TAG43" s="50"/>
      <c r="TAH43" s="50"/>
      <c r="TAI43" s="50"/>
      <c r="TAJ43" s="50"/>
      <c r="TAK43" s="50"/>
      <c r="TAL43" s="50"/>
      <c r="TAM43" s="50"/>
      <c r="TAN43" s="50"/>
      <c r="TAO43" s="50"/>
      <c r="TAP43" s="50"/>
      <c r="TAQ43" s="50"/>
      <c r="TAR43" s="50"/>
      <c r="TAS43" s="50"/>
      <c r="TAT43" s="50"/>
      <c r="TAU43" s="50"/>
      <c r="TAV43" s="50"/>
      <c r="TAW43" s="50"/>
      <c r="TAX43" s="50"/>
      <c r="TAY43" s="50"/>
      <c r="TAZ43" s="50"/>
      <c r="TBA43" s="50"/>
      <c r="TBB43" s="50"/>
      <c r="TBC43" s="50"/>
      <c r="TBD43" s="50"/>
      <c r="TBE43" s="50"/>
      <c r="TBF43" s="50"/>
      <c r="TBG43" s="50"/>
      <c r="TBH43" s="50"/>
      <c r="TBI43" s="50"/>
      <c r="TBJ43" s="50"/>
      <c r="TBK43" s="50"/>
      <c r="TBL43" s="50"/>
      <c r="TBM43" s="50"/>
      <c r="TBN43" s="50"/>
      <c r="TBO43" s="50"/>
      <c r="TBP43" s="50"/>
      <c r="TBQ43" s="50"/>
      <c r="TBR43" s="50"/>
      <c r="TBS43" s="50"/>
      <c r="TBT43" s="50"/>
      <c r="TBU43" s="50"/>
      <c r="TBV43" s="50"/>
      <c r="TBW43" s="50"/>
      <c r="TBX43" s="50"/>
      <c r="TBY43" s="50"/>
      <c r="TBZ43" s="50"/>
      <c r="TCA43" s="50"/>
      <c r="TCB43" s="50"/>
      <c r="TCC43" s="50"/>
      <c r="TCD43" s="50"/>
      <c r="TCE43" s="50"/>
      <c r="TCF43" s="50"/>
      <c r="TCG43" s="50"/>
      <c r="TCH43" s="50"/>
      <c r="TCI43" s="50"/>
      <c r="TCJ43" s="50"/>
      <c r="TCK43" s="50"/>
      <c r="TCL43" s="50"/>
      <c r="TCM43" s="50"/>
      <c r="TCN43" s="50"/>
      <c r="TCO43" s="50"/>
      <c r="TCP43" s="50"/>
      <c r="TCQ43" s="50"/>
      <c r="TCR43" s="50"/>
      <c r="TCS43" s="50"/>
      <c r="TCT43" s="50"/>
      <c r="TCU43" s="50"/>
      <c r="TCV43" s="50"/>
      <c r="TCW43" s="50"/>
      <c r="TCX43" s="50"/>
      <c r="TCY43" s="50"/>
      <c r="TCZ43" s="50"/>
      <c r="TDA43" s="50"/>
      <c r="TDB43" s="50"/>
      <c r="TDC43" s="50"/>
      <c r="TDD43" s="50"/>
      <c r="TDE43" s="50"/>
      <c r="TDF43" s="50"/>
      <c r="TDG43" s="50"/>
      <c r="TDH43" s="50"/>
      <c r="TDI43" s="50"/>
      <c r="TDJ43" s="50"/>
      <c r="TDK43" s="50"/>
      <c r="TDL43" s="50"/>
      <c r="TDM43" s="50"/>
      <c r="TDN43" s="50"/>
      <c r="TDO43" s="50"/>
      <c r="TDP43" s="50"/>
      <c r="TDQ43" s="50"/>
      <c r="TDR43" s="50"/>
      <c r="TDS43" s="50"/>
      <c r="TDT43" s="50"/>
      <c r="TDU43" s="50"/>
      <c r="TDV43" s="50"/>
      <c r="TDW43" s="50"/>
      <c r="TDX43" s="50"/>
      <c r="TDY43" s="50"/>
      <c r="TDZ43" s="50"/>
      <c r="TEA43" s="50"/>
      <c r="TEB43" s="50"/>
      <c r="TEC43" s="50"/>
      <c r="TED43" s="50"/>
      <c r="TEE43" s="50"/>
      <c r="TEF43" s="50"/>
      <c r="TEG43" s="50"/>
      <c r="TEH43" s="50"/>
      <c r="TEI43" s="50"/>
      <c r="TEJ43" s="50"/>
      <c r="TEK43" s="50"/>
      <c r="TEL43" s="50"/>
      <c r="TEM43" s="50"/>
      <c r="TEN43" s="50"/>
      <c r="TEO43" s="50"/>
      <c r="TEP43" s="50"/>
      <c r="TEQ43" s="50"/>
      <c r="TER43" s="50"/>
      <c r="TES43" s="50"/>
      <c r="TET43" s="50"/>
      <c r="TEU43" s="50"/>
      <c r="TEV43" s="50"/>
      <c r="TEW43" s="50"/>
      <c r="TEX43" s="50"/>
      <c r="TEY43" s="50"/>
      <c r="TEZ43" s="50"/>
      <c r="TFA43" s="50"/>
      <c r="TFB43" s="50"/>
      <c r="TFC43" s="50"/>
      <c r="TFD43" s="50"/>
      <c r="TFE43" s="50"/>
      <c r="TFF43" s="50"/>
      <c r="TFG43" s="50"/>
      <c r="TFH43" s="50"/>
      <c r="TFI43" s="50"/>
      <c r="TFJ43" s="50"/>
      <c r="TFK43" s="50"/>
      <c r="TFL43" s="50"/>
      <c r="TFM43" s="50"/>
      <c r="TFN43" s="50"/>
      <c r="TFO43" s="50"/>
      <c r="TFP43" s="50"/>
      <c r="TFQ43" s="50"/>
      <c r="TFR43" s="50"/>
      <c r="TFS43" s="50"/>
      <c r="TFT43" s="50"/>
      <c r="TFU43" s="50"/>
      <c r="TFV43" s="50"/>
      <c r="TFW43" s="50"/>
      <c r="TFX43" s="50"/>
      <c r="TFY43" s="50"/>
      <c r="TFZ43" s="50"/>
      <c r="TGA43" s="50"/>
      <c r="TGB43" s="50"/>
      <c r="TGC43" s="50"/>
      <c r="TGD43" s="50"/>
      <c r="TGE43" s="50"/>
      <c r="TGF43" s="50"/>
      <c r="TGG43" s="50"/>
      <c r="TGH43" s="50"/>
      <c r="TGI43" s="50"/>
      <c r="TGJ43" s="50"/>
      <c r="TGK43" s="50"/>
      <c r="TGL43" s="50"/>
      <c r="TGM43" s="50"/>
      <c r="TGN43" s="50"/>
      <c r="TGO43" s="50"/>
      <c r="TGP43" s="50"/>
      <c r="TGQ43" s="50"/>
      <c r="TGR43" s="50"/>
      <c r="TGS43" s="50"/>
      <c r="TGT43" s="50"/>
      <c r="TGU43" s="50"/>
      <c r="TGV43" s="50"/>
      <c r="TGW43" s="50"/>
      <c r="TGX43" s="50"/>
      <c r="TGY43" s="50"/>
      <c r="TGZ43" s="50"/>
      <c r="THA43" s="50"/>
      <c r="THB43" s="50"/>
      <c r="THC43" s="50"/>
      <c r="THD43" s="50"/>
      <c r="THE43" s="50"/>
      <c r="THF43" s="50"/>
      <c r="THG43" s="50"/>
      <c r="THH43" s="50"/>
      <c r="THI43" s="50"/>
      <c r="THJ43" s="50"/>
      <c r="THK43" s="50"/>
      <c r="THL43" s="50"/>
      <c r="THM43" s="50"/>
      <c r="THN43" s="50"/>
      <c r="THO43" s="50"/>
      <c r="THP43" s="50"/>
      <c r="THQ43" s="50"/>
      <c r="THR43" s="50"/>
      <c r="THS43" s="50"/>
      <c r="THT43" s="50"/>
      <c r="THU43" s="50"/>
      <c r="THV43" s="50"/>
      <c r="THW43" s="50"/>
      <c r="THX43" s="50"/>
      <c r="THY43" s="50"/>
      <c r="THZ43" s="50"/>
      <c r="TIA43" s="50"/>
      <c r="TIB43" s="50"/>
      <c r="TIC43" s="50"/>
      <c r="TID43" s="50"/>
      <c r="TIE43" s="50"/>
      <c r="TIF43" s="50"/>
      <c r="TIG43" s="50"/>
      <c r="TIH43" s="50"/>
      <c r="TII43" s="50"/>
      <c r="TIJ43" s="50"/>
      <c r="TIK43" s="50"/>
      <c r="TIL43" s="50"/>
      <c r="TIM43" s="50"/>
      <c r="TIN43" s="50"/>
      <c r="TIO43" s="50"/>
      <c r="TIP43" s="50"/>
      <c r="TIQ43" s="50"/>
      <c r="TIR43" s="50"/>
      <c r="TIS43" s="50"/>
      <c r="TIT43" s="50"/>
      <c r="TIU43" s="50"/>
      <c r="TIV43" s="50"/>
      <c r="TIW43" s="50"/>
      <c r="TIX43" s="50"/>
      <c r="TIY43" s="50"/>
      <c r="TIZ43" s="50"/>
      <c r="TJA43" s="50"/>
      <c r="TJB43" s="50"/>
      <c r="TJC43" s="50"/>
      <c r="TJD43" s="50"/>
      <c r="TJE43" s="50"/>
      <c r="TJF43" s="50"/>
      <c r="TJG43" s="50"/>
      <c r="TJH43" s="50"/>
      <c r="TJI43" s="50"/>
      <c r="TJJ43" s="50"/>
      <c r="TJK43" s="50"/>
      <c r="TJL43" s="50"/>
      <c r="TJM43" s="50"/>
      <c r="TJN43" s="50"/>
      <c r="TJO43" s="50"/>
      <c r="TJP43" s="50"/>
      <c r="TJQ43" s="50"/>
      <c r="TJR43" s="50"/>
      <c r="TJS43" s="50"/>
      <c r="TJT43" s="50"/>
      <c r="TJU43" s="50"/>
      <c r="TJV43" s="50"/>
      <c r="TJW43" s="50"/>
      <c r="TJX43" s="50"/>
      <c r="TJY43" s="50"/>
      <c r="TJZ43" s="50"/>
      <c r="TKA43" s="50"/>
      <c r="TKB43" s="50"/>
      <c r="TKC43" s="50"/>
      <c r="TKD43" s="50"/>
      <c r="TKE43" s="50"/>
      <c r="TKF43" s="50"/>
      <c r="TKG43" s="50"/>
      <c r="TKH43" s="50"/>
      <c r="TKI43" s="50"/>
      <c r="TKJ43" s="50"/>
      <c r="TKK43" s="50"/>
      <c r="TKL43" s="50"/>
      <c r="TKM43" s="50"/>
      <c r="TKN43" s="50"/>
      <c r="TKO43" s="50"/>
      <c r="TKP43" s="50"/>
      <c r="TKQ43" s="50"/>
      <c r="TKR43" s="50"/>
      <c r="TKS43" s="50"/>
      <c r="TKT43" s="50"/>
      <c r="TKU43" s="50"/>
      <c r="TKV43" s="50"/>
      <c r="TKW43" s="50"/>
      <c r="TKX43" s="50"/>
      <c r="TKY43" s="50"/>
      <c r="TKZ43" s="50"/>
      <c r="TLA43" s="50"/>
      <c r="TLB43" s="50"/>
      <c r="TLC43" s="50"/>
      <c r="TLD43" s="50"/>
      <c r="TLE43" s="50"/>
      <c r="TLF43" s="50"/>
      <c r="TLG43" s="50"/>
      <c r="TLH43" s="50"/>
      <c r="TLI43" s="50"/>
      <c r="TLJ43" s="50"/>
      <c r="TLK43" s="50"/>
      <c r="TLL43" s="50"/>
      <c r="TLM43" s="50"/>
      <c r="TLN43" s="50"/>
      <c r="TLO43" s="50"/>
      <c r="TLP43" s="50"/>
      <c r="TLQ43" s="50"/>
      <c r="TLR43" s="50"/>
      <c r="TLS43" s="50"/>
      <c r="TLT43" s="50"/>
      <c r="TLU43" s="50"/>
      <c r="TLV43" s="50"/>
      <c r="TLW43" s="50"/>
      <c r="TLX43" s="50"/>
      <c r="TLY43" s="50"/>
      <c r="TLZ43" s="50"/>
      <c r="TMA43" s="50"/>
      <c r="TMB43" s="50"/>
      <c r="TMC43" s="50"/>
      <c r="TMD43" s="50"/>
      <c r="TME43" s="50"/>
      <c r="TMF43" s="50"/>
      <c r="TMG43" s="50"/>
      <c r="TMH43" s="50"/>
      <c r="TMI43" s="50"/>
      <c r="TMJ43" s="50"/>
      <c r="TMK43" s="50"/>
      <c r="TML43" s="50"/>
      <c r="TMM43" s="50"/>
      <c r="TMN43" s="50"/>
      <c r="TMO43" s="50"/>
      <c r="TMP43" s="50"/>
      <c r="TMQ43" s="50"/>
      <c r="TMR43" s="50"/>
      <c r="TMS43" s="50"/>
      <c r="TMT43" s="50"/>
      <c r="TMU43" s="50"/>
      <c r="TMV43" s="50"/>
      <c r="TMW43" s="50"/>
      <c r="TMX43" s="50"/>
      <c r="TMY43" s="50"/>
      <c r="TMZ43" s="50"/>
      <c r="TNA43" s="50"/>
      <c r="TNB43" s="50"/>
      <c r="TNC43" s="50"/>
      <c r="TND43" s="50"/>
      <c r="TNE43" s="50"/>
      <c r="TNF43" s="50"/>
      <c r="TNG43" s="50"/>
      <c r="TNH43" s="50"/>
      <c r="TNI43" s="50"/>
      <c r="TNJ43" s="50"/>
      <c r="TNK43" s="50"/>
      <c r="TNL43" s="50"/>
      <c r="TNM43" s="50"/>
      <c r="TNN43" s="50"/>
      <c r="TNO43" s="50"/>
      <c r="TNP43" s="50"/>
      <c r="TNQ43" s="50"/>
      <c r="TNR43" s="50"/>
      <c r="TNS43" s="50"/>
      <c r="TNT43" s="50"/>
      <c r="TNU43" s="50"/>
      <c r="TNV43" s="50"/>
      <c r="TNW43" s="50"/>
      <c r="TNX43" s="50"/>
      <c r="TNY43" s="50"/>
      <c r="TNZ43" s="50"/>
      <c r="TOA43" s="50"/>
      <c r="TOB43" s="50"/>
      <c r="TOC43" s="50"/>
      <c r="TOD43" s="50"/>
      <c r="TOE43" s="50"/>
      <c r="TOF43" s="50"/>
      <c r="TOG43" s="50"/>
      <c r="TOH43" s="50"/>
      <c r="TOI43" s="50"/>
      <c r="TOJ43" s="50"/>
      <c r="TOK43" s="50"/>
      <c r="TOL43" s="50"/>
      <c r="TOM43" s="50"/>
      <c r="TON43" s="50"/>
      <c r="TOO43" s="50"/>
      <c r="TOP43" s="50"/>
      <c r="TOQ43" s="50"/>
      <c r="TOR43" s="50"/>
      <c r="TOS43" s="50"/>
      <c r="TOT43" s="50"/>
      <c r="TOU43" s="50"/>
      <c r="TOV43" s="50"/>
      <c r="TOW43" s="50"/>
      <c r="TOX43" s="50"/>
      <c r="TOY43" s="50"/>
      <c r="TOZ43" s="50"/>
      <c r="TPA43" s="50"/>
      <c r="TPB43" s="50"/>
      <c r="TPC43" s="50"/>
      <c r="TPD43" s="50"/>
      <c r="TPE43" s="50"/>
      <c r="TPF43" s="50"/>
      <c r="TPG43" s="50"/>
      <c r="TPH43" s="50"/>
      <c r="TPI43" s="50"/>
      <c r="TPJ43" s="50"/>
      <c r="TPK43" s="50"/>
      <c r="TPL43" s="50"/>
      <c r="TPM43" s="50"/>
      <c r="TPN43" s="50"/>
      <c r="TPO43" s="50"/>
      <c r="TPP43" s="50"/>
      <c r="TPQ43" s="50"/>
      <c r="TPR43" s="50"/>
      <c r="TPS43" s="50"/>
      <c r="TPT43" s="50"/>
      <c r="TPU43" s="50"/>
      <c r="TPV43" s="50"/>
      <c r="TPW43" s="50"/>
      <c r="TPX43" s="50"/>
      <c r="TPY43" s="50"/>
      <c r="TPZ43" s="50"/>
      <c r="TQA43" s="50"/>
      <c r="TQB43" s="50"/>
      <c r="TQC43" s="50"/>
      <c r="TQD43" s="50"/>
      <c r="TQE43" s="50"/>
      <c r="TQF43" s="50"/>
      <c r="TQG43" s="50"/>
      <c r="TQH43" s="50"/>
      <c r="TQI43" s="50"/>
      <c r="TQJ43" s="50"/>
      <c r="TQK43" s="50"/>
      <c r="TQL43" s="50"/>
      <c r="TQM43" s="50"/>
      <c r="TQN43" s="50"/>
      <c r="TQO43" s="50"/>
      <c r="TQP43" s="50"/>
      <c r="TQQ43" s="50"/>
      <c r="TQR43" s="50"/>
      <c r="TQS43" s="50"/>
      <c r="TQT43" s="50"/>
      <c r="TQU43" s="50"/>
      <c r="TQV43" s="50"/>
      <c r="TQW43" s="50"/>
      <c r="TQX43" s="50"/>
      <c r="TQY43" s="50"/>
      <c r="TQZ43" s="50"/>
      <c r="TRA43" s="50"/>
      <c r="TRB43" s="50"/>
      <c r="TRC43" s="50"/>
      <c r="TRD43" s="50"/>
      <c r="TRE43" s="50"/>
      <c r="TRF43" s="50"/>
      <c r="TRG43" s="50"/>
      <c r="TRH43" s="50"/>
      <c r="TRI43" s="50"/>
      <c r="TRJ43" s="50"/>
      <c r="TRK43" s="50"/>
      <c r="TRL43" s="50"/>
      <c r="TRM43" s="50"/>
      <c r="TRN43" s="50"/>
      <c r="TRO43" s="50"/>
      <c r="TRP43" s="50"/>
      <c r="TRQ43" s="50"/>
      <c r="TRR43" s="50"/>
      <c r="TRS43" s="50"/>
      <c r="TRT43" s="50"/>
      <c r="TRU43" s="50"/>
      <c r="TRV43" s="50"/>
      <c r="TRW43" s="50"/>
      <c r="TRX43" s="50"/>
      <c r="TRY43" s="50"/>
      <c r="TRZ43" s="50"/>
      <c r="TSA43" s="50"/>
      <c r="TSB43" s="50"/>
      <c r="TSC43" s="50"/>
      <c r="TSD43" s="50"/>
      <c r="TSE43" s="50"/>
      <c r="TSF43" s="50"/>
      <c r="TSG43" s="50"/>
      <c r="TSH43" s="50"/>
      <c r="TSI43" s="50"/>
      <c r="TSJ43" s="50"/>
      <c r="TSK43" s="50"/>
      <c r="TSL43" s="50"/>
      <c r="TSM43" s="50"/>
      <c r="TSN43" s="50"/>
      <c r="TSO43" s="50"/>
      <c r="TSP43" s="50"/>
      <c r="TSQ43" s="50"/>
      <c r="TSR43" s="50"/>
      <c r="TSS43" s="50"/>
      <c r="TST43" s="50"/>
      <c r="TSU43" s="50"/>
      <c r="TSV43" s="50"/>
      <c r="TSW43" s="50"/>
      <c r="TSX43" s="50"/>
      <c r="TSY43" s="50"/>
      <c r="TSZ43" s="50"/>
      <c r="TTA43" s="50"/>
      <c r="TTB43" s="50"/>
      <c r="TTC43" s="50"/>
      <c r="TTD43" s="50"/>
      <c r="TTE43" s="50"/>
      <c r="TTF43" s="50"/>
      <c r="TTG43" s="50"/>
      <c r="TTH43" s="50"/>
      <c r="TTI43" s="50"/>
      <c r="TTJ43" s="50"/>
      <c r="TTK43" s="50"/>
      <c r="TTL43" s="50"/>
      <c r="TTM43" s="50"/>
      <c r="TTN43" s="50"/>
      <c r="TTO43" s="50"/>
      <c r="TTP43" s="50"/>
      <c r="TTQ43" s="50"/>
      <c r="TTR43" s="50"/>
      <c r="TTS43" s="50"/>
      <c r="TTT43" s="50"/>
      <c r="TTU43" s="50"/>
      <c r="TTV43" s="50"/>
      <c r="TTW43" s="50"/>
      <c r="TTX43" s="50"/>
      <c r="TTY43" s="50"/>
      <c r="TTZ43" s="50"/>
      <c r="TUA43" s="50"/>
      <c r="TUB43" s="50"/>
      <c r="TUC43" s="50"/>
      <c r="TUD43" s="50"/>
      <c r="TUE43" s="50"/>
      <c r="TUF43" s="50"/>
      <c r="TUG43" s="50"/>
      <c r="TUH43" s="50"/>
      <c r="TUI43" s="50"/>
      <c r="TUJ43" s="50"/>
      <c r="TUK43" s="50"/>
      <c r="TUL43" s="50"/>
      <c r="TUM43" s="50"/>
      <c r="TUN43" s="50"/>
      <c r="TUO43" s="50"/>
      <c r="TUP43" s="50"/>
      <c r="TUQ43" s="50"/>
      <c r="TUR43" s="50"/>
      <c r="TUS43" s="50"/>
      <c r="TUT43" s="50"/>
      <c r="TUU43" s="50"/>
      <c r="TUV43" s="50"/>
      <c r="TUW43" s="50"/>
      <c r="TUX43" s="50"/>
      <c r="TUY43" s="50"/>
      <c r="TUZ43" s="50"/>
      <c r="TVA43" s="50"/>
      <c r="TVB43" s="50"/>
      <c r="TVC43" s="50"/>
      <c r="TVD43" s="50"/>
      <c r="TVE43" s="50"/>
      <c r="TVF43" s="50"/>
      <c r="TVG43" s="50"/>
      <c r="TVH43" s="50"/>
      <c r="TVI43" s="50"/>
      <c r="TVJ43" s="50"/>
      <c r="TVK43" s="50"/>
      <c r="TVL43" s="50"/>
      <c r="TVM43" s="50"/>
      <c r="TVN43" s="50"/>
      <c r="TVO43" s="50"/>
      <c r="TVP43" s="50"/>
      <c r="TVQ43" s="50"/>
      <c r="TVR43" s="50"/>
      <c r="TVS43" s="50"/>
      <c r="TVT43" s="50"/>
      <c r="TVU43" s="50"/>
      <c r="TVV43" s="50"/>
      <c r="TVW43" s="50"/>
      <c r="TVX43" s="50"/>
      <c r="TVY43" s="50"/>
      <c r="TVZ43" s="50"/>
      <c r="TWA43" s="50"/>
      <c r="TWB43" s="50"/>
      <c r="TWC43" s="50"/>
      <c r="TWD43" s="50"/>
      <c r="TWE43" s="50"/>
      <c r="TWF43" s="50"/>
      <c r="TWG43" s="50"/>
      <c r="TWH43" s="50"/>
      <c r="TWI43" s="50"/>
      <c r="TWJ43" s="50"/>
      <c r="TWK43" s="50"/>
      <c r="TWL43" s="50"/>
      <c r="TWM43" s="50"/>
      <c r="TWN43" s="50"/>
      <c r="TWO43" s="50"/>
      <c r="TWP43" s="50"/>
      <c r="TWQ43" s="50"/>
      <c r="TWR43" s="50"/>
      <c r="TWS43" s="50"/>
      <c r="TWT43" s="50"/>
      <c r="TWU43" s="50"/>
      <c r="TWV43" s="50"/>
      <c r="TWW43" s="50"/>
      <c r="TWX43" s="50"/>
      <c r="TWY43" s="50"/>
      <c r="TWZ43" s="50"/>
      <c r="TXA43" s="50"/>
      <c r="TXB43" s="50"/>
      <c r="TXC43" s="50"/>
      <c r="TXD43" s="50"/>
      <c r="TXE43" s="50"/>
      <c r="TXF43" s="50"/>
      <c r="TXG43" s="50"/>
      <c r="TXH43" s="50"/>
      <c r="TXI43" s="50"/>
      <c r="TXJ43" s="50"/>
      <c r="TXK43" s="50"/>
      <c r="TXL43" s="50"/>
      <c r="TXM43" s="50"/>
      <c r="TXN43" s="50"/>
      <c r="TXO43" s="50"/>
      <c r="TXP43" s="50"/>
      <c r="TXQ43" s="50"/>
      <c r="TXR43" s="50"/>
      <c r="TXS43" s="50"/>
      <c r="TXT43" s="50"/>
      <c r="TXU43" s="50"/>
      <c r="TXV43" s="50"/>
      <c r="TXW43" s="50"/>
      <c r="TXX43" s="50"/>
      <c r="TXY43" s="50"/>
      <c r="TXZ43" s="50"/>
      <c r="TYA43" s="50"/>
      <c r="TYB43" s="50"/>
      <c r="TYC43" s="50"/>
      <c r="TYD43" s="50"/>
      <c r="TYE43" s="50"/>
      <c r="TYF43" s="50"/>
      <c r="TYG43" s="50"/>
      <c r="TYH43" s="50"/>
      <c r="TYI43" s="50"/>
      <c r="TYJ43" s="50"/>
      <c r="TYK43" s="50"/>
      <c r="TYL43" s="50"/>
      <c r="TYM43" s="50"/>
      <c r="TYN43" s="50"/>
      <c r="TYO43" s="50"/>
      <c r="TYP43" s="50"/>
      <c r="TYQ43" s="50"/>
      <c r="TYR43" s="50"/>
      <c r="TYS43" s="50"/>
      <c r="TYT43" s="50"/>
      <c r="TYU43" s="50"/>
      <c r="TYV43" s="50"/>
      <c r="TYW43" s="50"/>
      <c r="TYX43" s="50"/>
      <c r="TYY43" s="50"/>
      <c r="TYZ43" s="50"/>
      <c r="TZA43" s="50"/>
      <c r="TZB43" s="50"/>
      <c r="TZC43" s="50"/>
      <c r="TZD43" s="50"/>
      <c r="TZE43" s="50"/>
      <c r="TZF43" s="50"/>
      <c r="TZG43" s="50"/>
      <c r="TZH43" s="50"/>
      <c r="TZI43" s="50"/>
      <c r="TZJ43" s="50"/>
      <c r="TZK43" s="50"/>
      <c r="TZL43" s="50"/>
      <c r="TZM43" s="50"/>
      <c r="TZN43" s="50"/>
      <c r="TZO43" s="50"/>
      <c r="TZP43" s="50"/>
      <c r="TZQ43" s="50"/>
      <c r="TZR43" s="50"/>
      <c r="TZS43" s="50"/>
      <c r="TZT43" s="50"/>
      <c r="TZU43" s="50"/>
      <c r="TZV43" s="50"/>
      <c r="TZW43" s="50"/>
      <c r="TZX43" s="50"/>
      <c r="TZY43" s="50"/>
      <c r="TZZ43" s="50"/>
      <c r="UAA43" s="50"/>
      <c r="UAB43" s="50"/>
      <c r="UAC43" s="50"/>
      <c r="UAD43" s="50"/>
      <c r="UAE43" s="50"/>
      <c r="UAF43" s="50"/>
      <c r="UAG43" s="50"/>
      <c r="UAH43" s="50"/>
      <c r="UAI43" s="50"/>
      <c r="UAJ43" s="50"/>
      <c r="UAK43" s="50"/>
      <c r="UAL43" s="50"/>
      <c r="UAM43" s="50"/>
      <c r="UAN43" s="50"/>
      <c r="UAO43" s="50"/>
      <c r="UAP43" s="50"/>
      <c r="UAQ43" s="50"/>
      <c r="UAR43" s="50"/>
      <c r="UAS43" s="50"/>
      <c r="UAT43" s="50"/>
      <c r="UAU43" s="50"/>
      <c r="UAV43" s="50"/>
      <c r="UAW43" s="50"/>
      <c r="UAX43" s="50"/>
      <c r="UAY43" s="50"/>
      <c r="UAZ43" s="50"/>
      <c r="UBA43" s="50"/>
      <c r="UBB43" s="50"/>
      <c r="UBC43" s="50"/>
      <c r="UBD43" s="50"/>
      <c r="UBE43" s="50"/>
      <c r="UBF43" s="50"/>
      <c r="UBG43" s="50"/>
      <c r="UBH43" s="50"/>
      <c r="UBI43" s="50"/>
      <c r="UBJ43" s="50"/>
      <c r="UBK43" s="50"/>
      <c r="UBL43" s="50"/>
      <c r="UBM43" s="50"/>
      <c r="UBN43" s="50"/>
      <c r="UBO43" s="50"/>
      <c r="UBP43" s="50"/>
      <c r="UBQ43" s="50"/>
      <c r="UBR43" s="50"/>
      <c r="UBS43" s="50"/>
      <c r="UBT43" s="50"/>
      <c r="UBU43" s="50"/>
      <c r="UBV43" s="50"/>
      <c r="UBW43" s="50"/>
      <c r="UBX43" s="50"/>
      <c r="UBY43" s="50"/>
      <c r="UBZ43" s="50"/>
      <c r="UCA43" s="50"/>
      <c r="UCB43" s="50"/>
      <c r="UCC43" s="50"/>
      <c r="UCD43" s="50"/>
      <c r="UCE43" s="50"/>
      <c r="UCF43" s="50"/>
      <c r="UCG43" s="50"/>
      <c r="UCH43" s="50"/>
      <c r="UCI43" s="50"/>
      <c r="UCJ43" s="50"/>
      <c r="UCK43" s="50"/>
      <c r="UCL43" s="50"/>
      <c r="UCM43" s="50"/>
      <c r="UCN43" s="50"/>
      <c r="UCO43" s="50"/>
      <c r="UCP43" s="50"/>
      <c r="UCQ43" s="50"/>
      <c r="UCR43" s="50"/>
      <c r="UCS43" s="50"/>
      <c r="UCT43" s="50"/>
      <c r="UCU43" s="50"/>
      <c r="UCV43" s="50"/>
      <c r="UCW43" s="50"/>
      <c r="UCX43" s="50"/>
      <c r="UCY43" s="50"/>
      <c r="UCZ43" s="50"/>
      <c r="UDA43" s="50"/>
      <c r="UDB43" s="50"/>
      <c r="UDC43" s="50"/>
      <c r="UDD43" s="50"/>
      <c r="UDE43" s="50"/>
      <c r="UDF43" s="50"/>
      <c r="UDG43" s="50"/>
      <c r="UDH43" s="50"/>
      <c r="UDI43" s="50"/>
      <c r="UDJ43" s="50"/>
      <c r="UDK43" s="50"/>
      <c r="UDL43" s="50"/>
      <c r="UDM43" s="50"/>
      <c r="UDN43" s="50"/>
      <c r="UDO43" s="50"/>
      <c r="UDP43" s="50"/>
      <c r="UDQ43" s="50"/>
      <c r="UDR43" s="50"/>
      <c r="UDS43" s="50"/>
      <c r="UDT43" s="50"/>
      <c r="UDU43" s="50"/>
      <c r="UDV43" s="50"/>
      <c r="UDW43" s="50"/>
      <c r="UDX43" s="50"/>
      <c r="UDY43" s="50"/>
      <c r="UDZ43" s="50"/>
      <c r="UEA43" s="50"/>
      <c r="UEB43" s="50"/>
      <c r="UEC43" s="50"/>
      <c r="UED43" s="50"/>
      <c r="UEE43" s="50"/>
      <c r="UEF43" s="50"/>
      <c r="UEG43" s="50"/>
      <c r="UEH43" s="50"/>
      <c r="UEI43" s="50"/>
      <c r="UEJ43" s="50"/>
      <c r="UEK43" s="50"/>
      <c r="UEL43" s="50"/>
      <c r="UEM43" s="50"/>
      <c r="UEN43" s="50"/>
      <c r="UEO43" s="50"/>
      <c r="UEP43" s="50"/>
      <c r="UEQ43" s="50"/>
      <c r="UER43" s="50"/>
      <c r="UES43" s="50"/>
      <c r="UET43" s="50"/>
      <c r="UEU43" s="50"/>
      <c r="UEV43" s="50"/>
      <c r="UEW43" s="50"/>
      <c r="UEX43" s="50"/>
      <c r="UEY43" s="50"/>
      <c r="UEZ43" s="50"/>
      <c r="UFA43" s="50"/>
      <c r="UFB43" s="50"/>
      <c r="UFC43" s="50"/>
      <c r="UFD43" s="50"/>
      <c r="UFE43" s="50"/>
      <c r="UFF43" s="50"/>
      <c r="UFG43" s="50"/>
      <c r="UFH43" s="50"/>
      <c r="UFI43" s="50"/>
      <c r="UFJ43" s="50"/>
      <c r="UFK43" s="50"/>
      <c r="UFL43" s="50"/>
      <c r="UFM43" s="50"/>
      <c r="UFN43" s="50"/>
      <c r="UFO43" s="50"/>
      <c r="UFP43" s="50"/>
      <c r="UFQ43" s="50"/>
      <c r="UFR43" s="50"/>
      <c r="UFS43" s="50"/>
      <c r="UFT43" s="50"/>
      <c r="UFU43" s="50"/>
      <c r="UFV43" s="50"/>
      <c r="UFW43" s="50"/>
      <c r="UFX43" s="50"/>
      <c r="UFY43" s="50"/>
      <c r="UFZ43" s="50"/>
      <c r="UGA43" s="50"/>
      <c r="UGB43" s="50"/>
      <c r="UGC43" s="50"/>
      <c r="UGD43" s="50"/>
      <c r="UGE43" s="50"/>
      <c r="UGF43" s="50"/>
      <c r="UGG43" s="50"/>
      <c r="UGH43" s="50"/>
      <c r="UGI43" s="50"/>
      <c r="UGJ43" s="50"/>
      <c r="UGK43" s="50"/>
      <c r="UGL43" s="50"/>
      <c r="UGM43" s="50"/>
      <c r="UGN43" s="50"/>
      <c r="UGO43" s="50"/>
      <c r="UGP43" s="50"/>
      <c r="UGQ43" s="50"/>
      <c r="UGR43" s="50"/>
      <c r="UGS43" s="50"/>
      <c r="UGT43" s="50"/>
      <c r="UGU43" s="50"/>
      <c r="UGV43" s="50"/>
      <c r="UGW43" s="50"/>
      <c r="UGX43" s="50"/>
      <c r="UGY43" s="50"/>
      <c r="UGZ43" s="50"/>
      <c r="UHA43" s="50"/>
      <c r="UHB43" s="50"/>
      <c r="UHC43" s="50"/>
      <c r="UHD43" s="50"/>
      <c r="UHE43" s="50"/>
      <c r="UHF43" s="50"/>
      <c r="UHG43" s="50"/>
      <c r="UHH43" s="50"/>
      <c r="UHI43" s="50"/>
      <c r="UHJ43" s="50"/>
      <c r="UHK43" s="50"/>
      <c r="UHL43" s="50"/>
      <c r="UHM43" s="50"/>
      <c r="UHN43" s="50"/>
      <c r="UHO43" s="50"/>
      <c r="UHP43" s="50"/>
      <c r="UHQ43" s="50"/>
      <c r="UHR43" s="50"/>
      <c r="UHS43" s="50"/>
      <c r="UHT43" s="50"/>
      <c r="UHU43" s="50"/>
      <c r="UHV43" s="50"/>
      <c r="UHW43" s="50"/>
      <c r="UHX43" s="50"/>
      <c r="UHY43" s="50"/>
      <c r="UHZ43" s="50"/>
      <c r="UIA43" s="50"/>
      <c r="UIB43" s="50"/>
      <c r="UIC43" s="50"/>
      <c r="UID43" s="50"/>
      <c r="UIE43" s="50"/>
      <c r="UIF43" s="50"/>
      <c r="UIG43" s="50"/>
      <c r="UIH43" s="50"/>
      <c r="UII43" s="50"/>
      <c r="UIJ43" s="50"/>
      <c r="UIK43" s="50"/>
      <c r="UIL43" s="50"/>
      <c r="UIM43" s="50"/>
      <c r="UIN43" s="50"/>
      <c r="UIO43" s="50"/>
      <c r="UIP43" s="50"/>
      <c r="UIQ43" s="50"/>
      <c r="UIR43" s="50"/>
      <c r="UIS43" s="50"/>
      <c r="UIT43" s="50"/>
      <c r="UIU43" s="50"/>
      <c r="UIV43" s="50"/>
      <c r="UIW43" s="50"/>
      <c r="UIX43" s="50"/>
      <c r="UIY43" s="50"/>
      <c r="UIZ43" s="50"/>
      <c r="UJA43" s="50"/>
      <c r="UJB43" s="50"/>
      <c r="UJC43" s="50"/>
      <c r="UJD43" s="50"/>
      <c r="UJE43" s="50"/>
      <c r="UJF43" s="50"/>
      <c r="UJG43" s="50"/>
      <c r="UJH43" s="50"/>
      <c r="UJI43" s="50"/>
      <c r="UJJ43" s="50"/>
      <c r="UJK43" s="50"/>
      <c r="UJL43" s="50"/>
      <c r="UJM43" s="50"/>
      <c r="UJN43" s="50"/>
      <c r="UJO43" s="50"/>
      <c r="UJP43" s="50"/>
      <c r="UJQ43" s="50"/>
      <c r="UJR43" s="50"/>
      <c r="UJS43" s="50"/>
      <c r="UJT43" s="50"/>
      <c r="UJU43" s="50"/>
      <c r="UJV43" s="50"/>
      <c r="UJW43" s="50"/>
      <c r="UJX43" s="50"/>
      <c r="UJY43" s="50"/>
      <c r="UJZ43" s="50"/>
      <c r="UKA43" s="50"/>
      <c r="UKB43" s="50"/>
      <c r="UKC43" s="50"/>
      <c r="UKD43" s="50"/>
      <c r="UKE43" s="50"/>
      <c r="UKF43" s="50"/>
      <c r="UKG43" s="50"/>
      <c r="UKH43" s="50"/>
      <c r="UKI43" s="50"/>
      <c r="UKJ43" s="50"/>
      <c r="UKK43" s="50"/>
      <c r="UKL43" s="50"/>
      <c r="UKM43" s="50"/>
      <c r="UKN43" s="50"/>
      <c r="UKO43" s="50"/>
      <c r="UKP43" s="50"/>
      <c r="UKQ43" s="50"/>
      <c r="UKR43" s="50"/>
      <c r="UKS43" s="50"/>
      <c r="UKT43" s="50"/>
      <c r="UKU43" s="50"/>
      <c r="UKV43" s="50"/>
      <c r="UKW43" s="50"/>
      <c r="UKX43" s="50"/>
      <c r="UKY43" s="50"/>
      <c r="UKZ43" s="50"/>
      <c r="ULA43" s="50"/>
      <c r="ULB43" s="50"/>
      <c r="ULC43" s="50"/>
      <c r="ULD43" s="50"/>
      <c r="ULE43" s="50"/>
      <c r="ULF43" s="50"/>
      <c r="ULG43" s="50"/>
      <c r="ULH43" s="50"/>
      <c r="ULI43" s="50"/>
      <c r="ULJ43" s="50"/>
      <c r="ULK43" s="50"/>
      <c r="ULL43" s="50"/>
      <c r="ULM43" s="50"/>
      <c r="ULN43" s="50"/>
      <c r="ULO43" s="50"/>
      <c r="ULP43" s="50"/>
      <c r="ULQ43" s="50"/>
      <c r="ULR43" s="50"/>
      <c r="ULS43" s="50"/>
      <c r="ULT43" s="50"/>
      <c r="ULU43" s="50"/>
      <c r="ULV43" s="50"/>
      <c r="ULW43" s="50"/>
      <c r="ULX43" s="50"/>
      <c r="ULY43" s="50"/>
      <c r="ULZ43" s="50"/>
      <c r="UMA43" s="50"/>
      <c r="UMB43" s="50"/>
      <c r="UMC43" s="50"/>
      <c r="UMD43" s="50"/>
      <c r="UME43" s="50"/>
      <c r="UMF43" s="50"/>
      <c r="UMG43" s="50"/>
      <c r="UMH43" s="50"/>
      <c r="UMI43" s="50"/>
      <c r="UMJ43" s="50"/>
      <c r="UMK43" s="50"/>
      <c r="UML43" s="50"/>
      <c r="UMM43" s="50"/>
      <c r="UMN43" s="50"/>
      <c r="UMO43" s="50"/>
      <c r="UMP43" s="50"/>
      <c r="UMQ43" s="50"/>
      <c r="UMR43" s="50"/>
      <c r="UMS43" s="50"/>
      <c r="UMT43" s="50"/>
      <c r="UMU43" s="50"/>
      <c r="UMV43" s="50"/>
      <c r="UMW43" s="50"/>
      <c r="UMX43" s="50"/>
      <c r="UMY43" s="50"/>
      <c r="UMZ43" s="50"/>
      <c r="UNA43" s="50"/>
      <c r="UNB43" s="50"/>
      <c r="UNC43" s="50"/>
      <c r="UND43" s="50"/>
      <c r="UNE43" s="50"/>
      <c r="UNF43" s="50"/>
      <c r="UNG43" s="50"/>
      <c r="UNH43" s="50"/>
      <c r="UNI43" s="50"/>
      <c r="UNJ43" s="50"/>
      <c r="UNK43" s="50"/>
      <c r="UNL43" s="50"/>
      <c r="UNM43" s="50"/>
      <c r="UNN43" s="50"/>
      <c r="UNO43" s="50"/>
      <c r="UNP43" s="50"/>
      <c r="UNQ43" s="50"/>
      <c r="UNR43" s="50"/>
      <c r="UNS43" s="50"/>
      <c r="UNT43" s="50"/>
      <c r="UNU43" s="50"/>
      <c r="UNV43" s="50"/>
      <c r="UNW43" s="50"/>
      <c r="UNX43" s="50"/>
      <c r="UNY43" s="50"/>
      <c r="UNZ43" s="50"/>
      <c r="UOA43" s="50"/>
      <c r="UOB43" s="50"/>
      <c r="UOC43" s="50"/>
      <c r="UOD43" s="50"/>
      <c r="UOE43" s="50"/>
      <c r="UOF43" s="50"/>
      <c r="UOG43" s="50"/>
      <c r="UOH43" s="50"/>
      <c r="UOI43" s="50"/>
      <c r="UOJ43" s="50"/>
      <c r="UOK43" s="50"/>
      <c r="UOL43" s="50"/>
      <c r="UOM43" s="50"/>
      <c r="UON43" s="50"/>
      <c r="UOO43" s="50"/>
      <c r="UOP43" s="50"/>
      <c r="UOQ43" s="50"/>
      <c r="UOR43" s="50"/>
      <c r="UOS43" s="50"/>
      <c r="UOT43" s="50"/>
      <c r="UOU43" s="50"/>
      <c r="UOV43" s="50"/>
      <c r="UOW43" s="50"/>
      <c r="UOX43" s="50"/>
      <c r="UOY43" s="50"/>
      <c r="UOZ43" s="50"/>
      <c r="UPA43" s="50"/>
      <c r="UPB43" s="50"/>
      <c r="UPC43" s="50"/>
      <c r="UPD43" s="50"/>
      <c r="UPE43" s="50"/>
      <c r="UPF43" s="50"/>
      <c r="UPG43" s="50"/>
      <c r="UPH43" s="50"/>
      <c r="UPI43" s="50"/>
      <c r="UPJ43" s="50"/>
      <c r="UPK43" s="50"/>
      <c r="UPL43" s="50"/>
      <c r="UPM43" s="50"/>
      <c r="UPN43" s="50"/>
      <c r="UPO43" s="50"/>
      <c r="UPP43" s="50"/>
      <c r="UPQ43" s="50"/>
      <c r="UPR43" s="50"/>
      <c r="UPS43" s="50"/>
      <c r="UPT43" s="50"/>
      <c r="UPU43" s="50"/>
      <c r="UPV43" s="50"/>
      <c r="UPW43" s="50"/>
      <c r="UPX43" s="50"/>
      <c r="UPY43" s="50"/>
      <c r="UPZ43" s="50"/>
      <c r="UQA43" s="50"/>
      <c r="UQB43" s="50"/>
      <c r="UQC43" s="50"/>
      <c r="UQD43" s="50"/>
      <c r="UQE43" s="50"/>
      <c r="UQF43" s="50"/>
      <c r="UQG43" s="50"/>
      <c r="UQH43" s="50"/>
      <c r="UQI43" s="50"/>
      <c r="UQJ43" s="50"/>
      <c r="UQK43" s="50"/>
      <c r="UQL43" s="50"/>
      <c r="UQM43" s="50"/>
      <c r="UQN43" s="50"/>
      <c r="UQO43" s="50"/>
      <c r="UQP43" s="50"/>
      <c r="UQQ43" s="50"/>
      <c r="UQR43" s="50"/>
      <c r="UQS43" s="50"/>
      <c r="UQT43" s="50"/>
      <c r="UQU43" s="50"/>
      <c r="UQV43" s="50"/>
      <c r="UQW43" s="50"/>
      <c r="UQX43" s="50"/>
      <c r="UQY43" s="50"/>
      <c r="UQZ43" s="50"/>
      <c r="URA43" s="50"/>
      <c r="URB43" s="50"/>
      <c r="URC43" s="50"/>
      <c r="URD43" s="50"/>
      <c r="URE43" s="50"/>
      <c r="URF43" s="50"/>
      <c r="URG43" s="50"/>
      <c r="URH43" s="50"/>
      <c r="URI43" s="50"/>
      <c r="URJ43" s="50"/>
      <c r="URK43" s="50"/>
      <c r="URL43" s="50"/>
      <c r="URM43" s="50"/>
      <c r="URN43" s="50"/>
      <c r="URO43" s="50"/>
      <c r="URP43" s="50"/>
      <c r="URQ43" s="50"/>
      <c r="URR43" s="50"/>
      <c r="URS43" s="50"/>
      <c r="URT43" s="50"/>
      <c r="URU43" s="50"/>
      <c r="URV43" s="50"/>
      <c r="URW43" s="50"/>
      <c r="URX43" s="50"/>
      <c r="URY43" s="50"/>
      <c r="URZ43" s="50"/>
      <c r="USA43" s="50"/>
      <c r="USB43" s="50"/>
      <c r="USC43" s="50"/>
      <c r="USD43" s="50"/>
      <c r="USE43" s="50"/>
      <c r="USF43" s="50"/>
      <c r="USG43" s="50"/>
      <c r="USH43" s="50"/>
      <c r="USI43" s="50"/>
      <c r="USJ43" s="50"/>
      <c r="USK43" s="50"/>
      <c r="USL43" s="50"/>
      <c r="USM43" s="50"/>
      <c r="USN43" s="50"/>
      <c r="USO43" s="50"/>
      <c r="USP43" s="50"/>
      <c r="USQ43" s="50"/>
      <c r="USR43" s="50"/>
      <c r="USS43" s="50"/>
      <c r="UST43" s="50"/>
      <c r="USU43" s="50"/>
      <c r="USV43" s="50"/>
      <c r="USW43" s="50"/>
      <c r="USX43" s="50"/>
      <c r="USY43" s="50"/>
      <c r="USZ43" s="50"/>
      <c r="UTA43" s="50"/>
      <c r="UTB43" s="50"/>
      <c r="UTC43" s="50"/>
      <c r="UTD43" s="50"/>
      <c r="UTE43" s="50"/>
      <c r="UTF43" s="50"/>
      <c r="UTG43" s="50"/>
      <c r="UTH43" s="50"/>
      <c r="UTI43" s="50"/>
      <c r="UTJ43" s="50"/>
      <c r="UTK43" s="50"/>
      <c r="UTL43" s="50"/>
      <c r="UTM43" s="50"/>
      <c r="UTN43" s="50"/>
      <c r="UTO43" s="50"/>
      <c r="UTP43" s="50"/>
      <c r="UTQ43" s="50"/>
      <c r="UTR43" s="50"/>
      <c r="UTS43" s="50"/>
      <c r="UTT43" s="50"/>
      <c r="UTU43" s="50"/>
      <c r="UTV43" s="50"/>
      <c r="UTW43" s="50"/>
      <c r="UTX43" s="50"/>
      <c r="UTY43" s="50"/>
      <c r="UTZ43" s="50"/>
      <c r="UUA43" s="50"/>
      <c r="UUB43" s="50"/>
      <c r="UUC43" s="50"/>
      <c r="UUD43" s="50"/>
      <c r="UUE43" s="50"/>
      <c r="UUF43" s="50"/>
      <c r="UUG43" s="50"/>
      <c r="UUH43" s="50"/>
      <c r="UUI43" s="50"/>
      <c r="UUJ43" s="50"/>
      <c r="UUK43" s="50"/>
      <c r="UUL43" s="50"/>
      <c r="UUM43" s="50"/>
      <c r="UUN43" s="50"/>
      <c r="UUO43" s="50"/>
      <c r="UUP43" s="50"/>
      <c r="UUQ43" s="50"/>
      <c r="UUR43" s="50"/>
      <c r="UUS43" s="50"/>
      <c r="UUT43" s="50"/>
      <c r="UUU43" s="50"/>
      <c r="UUV43" s="50"/>
      <c r="UUW43" s="50"/>
      <c r="UUX43" s="50"/>
      <c r="UUY43" s="50"/>
      <c r="UUZ43" s="50"/>
      <c r="UVA43" s="50"/>
      <c r="UVB43" s="50"/>
      <c r="UVC43" s="50"/>
      <c r="UVD43" s="50"/>
      <c r="UVE43" s="50"/>
      <c r="UVF43" s="50"/>
      <c r="UVG43" s="50"/>
      <c r="UVH43" s="50"/>
      <c r="UVI43" s="50"/>
      <c r="UVJ43" s="50"/>
      <c r="UVK43" s="50"/>
      <c r="UVL43" s="50"/>
      <c r="UVM43" s="50"/>
      <c r="UVN43" s="50"/>
      <c r="UVO43" s="50"/>
      <c r="UVP43" s="50"/>
      <c r="UVQ43" s="50"/>
      <c r="UVR43" s="50"/>
      <c r="UVS43" s="50"/>
      <c r="UVT43" s="50"/>
      <c r="UVU43" s="50"/>
      <c r="UVV43" s="50"/>
      <c r="UVW43" s="50"/>
      <c r="UVX43" s="50"/>
      <c r="UVY43" s="50"/>
      <c r="UVZ43" s="50"/>
      <c r="UWA43" s="50"/>
      <c r="UWB43" s="50"/>
      <c r="UWC43" s="50"/>
      <c r="UWD43" s="50"/>
      <c r="UWE43" s="50"/>
      <c r="UWF43" s="50"/>
      <c r="UWG43" s="50"/>
      <c r="UWH43" s="50"/>
      <c r="UWI43" s="50"/>
      <c r="UWJ43" s="50"/>
      <c r="UWK43" s="50"/>
      <c r="UWL43" s="50"/>
      <c r="UWM43" s="50"/>
      <c r="UWN43" s="50"/>
      <c r="UWO43" s="50"/>
      <c r="UWP43" s="50"/>
      <c r="UWQ43" s="50"/>
      <c r="UWR43" s="50"/>
      <c r="UWS43" s="50"/>
      <c r="UWT43" s="50"/>
      <c r="UWU43" s="50"/>
      <c r="UWV43" s="50"/>
      <c r="UWW43" s="50"/>
      <c r="UWX43" s="50"/>
      <c r="UWY43" s="50"/>
      <c r="UWZ43" s="50"/>
      <c r="UXA43" s="50"/>
      <c r="UXB43" s="50"/>
      <c r="UXC43" s="50"/>
      <c r="UXD43" s="50"/>
      <c r="UXE43" s="50"/>
      <c r="UXF43" s="50"/>
      <c r="UXG43" s="50"/>
      <c r="UXH43" s="50"/>
      <c r="UXI43" s="50"/>
      <c r="UXJ43" s="50"/>
      <c r="UXK43" s="50"/>
      <c r="UXL43" s="50"/>
      <c r="UXM43" s="50"/>
      <c r="UXN43" s="50"/>
      <c r="UXO43" s="50"/>
      <c r="UXP43" s="50"/>
      <c r="UXQ43" s="50"/>
      <c r="UXR43" s="50"/>
      <c r="UXS43" s="50"/>
      <c r="UXT43" s="50"/>
      <c r="UXU43" s="50"/>
      <c r="UXV43" s="50"/>
      <c r="UXW43" s="50"/>
      <c r="UXX43" s="50"/>
      <c r="UXY43" s="50"/>
      <c r="UXZ43" s="50"/>
      <c r="UYA43" s="50"/>
      <c r="UYB43" s="50"/>
      <c r="UYC43" s="50"/>
      <c r="UYD43" s="50"/>
      <c r="UYE43" s="50"/>
      <c r="UYF43" s="50"/>
      <c r="UYG43" s="50"/>
      <c r="UYH43" s="50"/>
      <c r="UYI43" s="50"/>
      <c r="UYJ43" s="50"/>
      <c r="UYK43" s="50"/>
      <c r="UYL43" s="50"/>
      <c r="UYM43" s="50"/>
      <c r="UYN43" s="50"/>
      <c r="UYO43" s="50"/>
      <c r="UYP43" s="50"/>
      <c r="UYQ43" s="50"/>
      <c r="UYR43" s="50"/>
      <c r="UYS43" s="50"/>
      <c r="UYT43" s="50"/>
      <c r="UYU43" s="50"/>
      <c r="UYV43" s="50"/>
      <c r="UYW43" s="50"/>
      <c r="UYX43" s="50"/>
      <c r="UYY43" s="50"/>
      <c r="UYZ43" s="50"/>
      <c r="UZA43" s="50"/>
      <c r="UZB43" s="50"/>
      <c r="UZC43" s="50"/>
      <c r="UZD43" s="50"/>
      <c r="UZE43" s="50"/>
      <c r="UZF43" s="50"/>
      <c r="UZG43" s="50"/>
      <c r="UZH43" s="50"/>
      <c r="UZI43" s="50"/>
      <c r="UZJ43" s="50"/>
      <c r="UZK43" s="50"/>
      <c r="UZL43" s="50"/>
      <c r="UZM43" s="50"/>
      <c r="UZN43" s="50"/>
      <c r="UZO43" s="50"/>
      <c r="UZP43" s="50"/>
      <c r="UZQ43" s="50"/>
      <c r="UZR43" s="50"/>
      <c r="UZS43" s="50"/>
      <c r="UZT43" s="50"/>
      <c r="UZU43" s="50"/>
      <c r="UZV43" s="50"/>
      <c r="UZW43" s="50"/>
      <c r="UZX43" s="50"/>
      <c r="UZY43" s="50"/>
      <c r="UZZ43" s="50"/>
      <c r="VAA43" s="50"/>
      <c r="VAB43" s="50"/>
      <c r="VAC43" s="50"/>
      <c r="VAD43" s="50"/>
      <c r="VAE43" s="50"/>
      <c r="VAF43" s="50"/>
      <c r="VAG43" s="50"/>
      <c r="VAH43" s="50"/>
      <c r="VAI43" s="50"/>
      <c r="VAJ43" s="50"/>
      <c r="VAK43" s="50"/>
      <c r="VAL43" s="50"/>
      <c r="VAM43" s="50"/>
      <c r="VAN43" s="50"/>
      <c r="VAO43" s="50"/>
      <c r="VAP43" s="50"/>
      <c r="VAQ43" s="50"/>
      <c r="VAR43" s="50"/>
      <c r="VAS43" s="50"/>
      <c r="VAT43" s="50"/>
      <c r="VAU43" s="50"/>
      <c r="VAV43" s="50"/>
      <c r="VAW43" s="50"/>
      <c r="VAX43" s="50"/>
      <c r="VAY43" s="50"/>
      <c r="VAZ43" s="50"/>
      <c r="VBA43" s="50"/>
      <c r="VBB43" s="50"/>
      <c r="VBC43" s="50"/>
      <c r="VBD43" s="50"/>
      <c r="VBE43" s="50"/>
      <c r="VBF43" s="50"/>
      <c r="VBG43" s="50"/>
      <c r="VBH43" s="50"/>
      <c r="VBI43" s="50"/>
      <c r="VBJ43" s="50"/>
      <c r="VBK43" s="50"/>
      <c r="VBL43" s="50"/>
      <c r="VBM43" s="50"/>
      <c r="VBN43" s="50"/>
      <c r="VBO43" s="50"/>
      <c r="VBP43" s="50"/>
      <c r="VBQ43" s="50"/>
      <c r="VBR43" s="50"/>
      <c r="VBS43" s="50"/>
      <c r="VBT43" s="50"/>
      <c r="VBU43" s="50"/>
      <c r="VBV43" s="50"/>
      <c r="VBW43" s="50"/>
      <c r="VBX43" s="50"/>
      <c r="VBY43" s="50"/>
      <c r="VBZ43" s="50"/>
      <c r="VCA43" s="50"/>
      <c r="VCB43" s="50"/>
      <c r="VCC43" s="50"/>
      <c r="VCD43" s="50"/>
      <c r="VCE43" s="50"/>
      <c r="VCF43" s="50"/>
      <c r="VCG43" s="50"/>
      <c r="VCH43" s="50"/>
      <c r="VCI43" s="50"/>
      <c r="VCJ43" s="50"/>
      <c r="VCK43" s="50"/>
      <c r="VCL43" s="50"/>
      <c r="VCM43" s="50"/>
      <c r="VCN43" s="50"/>
      <c r="VCO43" s="50"/>
      <c r="VCP43" s="50"/>
      <c r="VCQ43" s="50"/>
      <c r="VCR43" s="50"/>
      <c r="VCS43" s="50"/>
      <c r="VCT43" s="50"/>
      <c r="VCU43" s="50"/>
      <c r="VCV43" s="50"/>
      <c r="VCW43" s="50"/>
      <c r="VCX43" s="50"/>
      <c r="VCY43" s="50"/>
      <c r="VCZ43" s="50"/>
      <c r="VDA43" s="50"/>
      <c r="VDB43" s="50"/>
      <c r="VDC43" s="50"/>
      <c r="VDD43" s="50"/>
      <c r="VDE43" s="50"/>
      <c r="VDF43" s="50"/>
      <c r="VDG43" s="50"/>
      <c r="VDH43" s="50"/>
      <c r="VDI43" s="50"/>
      <c r="VDJ43" s="50"/>
      <c r="VDK43" s="50"/>
      <c r="VDL43" s="50"/>
      <c r="VDM43" s="50"/>
      <c r="VDN43" s="50"/>
      <c r="VDO43" s="50"/>
      <c r="VDP43" s="50"/>
      <c r="VDQ43" s="50"/>
      <c r="VDR43" s="50"/>
      <c r="VDS43" s="50"/>
      <c r="VDT43" s="50"/>
      <c r="VDU43" s="50"/>
      <c r="VDV43" s="50"/>
      <c r="VDW43" s="50"/>
      <c r="VDX43" s="50"/>
      <c r="VDY43" s="50"/>
      <c r="VDZ43" s="50"/>
      <c r="VEA43" s="50"/>
      <c r="VEB43" s="50"/>
      <c r="VEC43" s="50"/>
      <c r="VED43" s="50"/>
      <c r="VEE43" s="50"/>
      <c r="VEF43" s="50"/>
      <c r="VEG43" s="50"/>
      <c r="VEH43" s="50"/>
      <c r="VEI43" s="50"/>
      <c r="VEJ43" s="50"/>
      <c r="VEK43" s="50"/>
      <c r="VEL43" s="50"/>
      <c r="VEM43" s="50"/>
      <c r="VEN43" s="50"/>
      <c r="VEO43" s="50"/>
      <c r="VEP43" s="50"/>
      <c r="VEQ43" s="50"/>
      <c r="VER43" s="50"/>
      <c r="VES43" s="50"/>
      <c r="VET43" s="50"/>
      <c r="VEU43" s="50"/>
      <c r="VEV43" s="50"/>
      <c r="VEW43" s="50"/>
      <c r="VEX43" s="50"/>
      <c r="VEY43" s="50"/>
      <c r="VEZ43" s="50"/>
      <c r="VFA43" s="50"/>
      <c r="VFB43" s="50"/>
      <c r="VFC43" s="50"/>
      <c r="VFD43" s="50"/>
      <c r="VFE43" s="50"/>
      <c r="VFF43" s="50"/>
      <c r="VFG43" s="50"/>
      <c r="VFH43" s="50"/>
      <c r="VFI43" s="50"/>
      <c r="VFJ43" s="50"/>
      <c r="VFK43" s="50"/>
      <c r="VFL43" s="50"/>
      <c r="VFM43" s="50"/>
      <c r="VFN43" s="50"/>
      <c r="VFO43" s="50"/>
      <c r="VFP43" s="50"/>
      <c r="VFQ43" s="50"/>
      <c r="VFR43" s="50"/>
      <c r="VFS43" s="50"/>
      <c r="VFT43" s="50"/>
      <c r="VFU43" s="50"/>
      <c r="VFV43" s="50"/>
      <c r="VFW43" s="50"/>
      <c r="VFX43" s="50"/>
      <c r="VFY43" s="50"/>
      <c r="VFZ43" s="50"/>
      <c r="VGA43" s="50"/>
      <c r="VGB43" s="50"/>
      <c r="VGC43" s="50"/>
      <c r="VGD43" s="50"/>
      <c r="VGE43" s="50"/>
      <c r="VGF43" s="50"/>
      <c r="VGG43" s="50"/>
      <c r="VGH43" s="50"/>
      <c r="VGI43" s="50"/>
      <c r="VGJ43" s="50"/>
      <c r="VGK43" s="50"/>
      <c r="VGL43" s="50"/>
      <c r="VGM43" s="50"/>
      <c r="VGN43" s="50"/>
      <c r="VGO43" s="50"/>
      <c r="VGP43" s="50"/>
      <c r="VGQ43" s="50"/>
      <c r="VGR43" s="50"/>
      <c r="VGS43" s="50"/>
      <c r="VGT43" s="50"/>
      <c r="VGU43" s="50"/>
      <c r="VGV43" s="50"/>
      <c r="VGW43" s="50"/>
      <c r="VGX43" s="50"/>
      <c r="VGY43" s="50"/>
      <c r="VGZ43" s="50"/>
      <c r="VHA43" s="50"/>
      <c r="VHB43" s="50"/>
      <c r="VHC43" s="50"/>
      <c r="VHD43" s="50"/>
      <c r="VHE43" s="50"/>
      <c r="VHF43" s="50"/>
      <c r="VHG43" s="50"/>
      <c r="VHH43" s="50"/>
      <c r="VHI43" s="50"/>
      <c r="VHJ43" s="50"/>
      <c r="VHK43" s="50"/>
      <c r="VHL43" s="50"/>
      <c r="VHM43" s="50"/>
      <c r="VHN43" s="50"/>
      <c r="VHO43" s="50"/>
      <c r="VHP43" s="50"/>
      <c r="VHQ43" s="50"/>
      <c r="VHR43" s="50"/>
      <c r="VHS43" s="50"/>
      <c r="VHT43" s="50"/>
      <c r="VHU43" s="50"/>
      <c r="VHV43" s="50"/>
      <c r="VHW43" s="50"/>
      <c r="VHX43" s="50"/>
      <c r="VHY43" s="50"/>
      <c r="VHZ43" s="50"/>
      <c r="VIA43" s="50"/>
      <c r="VIB43" s="50"/>
      <c r="VIC43" s="50"/>
      <c r="VID43" s="50"/>
      <c r="VIE43" s="50"/>
      <c r="VIF43" s="50"/>
      <c r="VIG43" s="50"/>
      <c r="VIH43" s="50"/>
      <c r="VII43" s="50"/>
      <c r="VIJ43" s="50"/>
      <c r="VIK43" s="50"/>
      <c r="VIL43" s="50"/>
      <c r="VIM43" s="50"/>
      <c r="VIN43" s="50"/>
      <c r="VIO43" s="50"/>
      <c r="VIP43" s="50"/>
      <c r="VIQ43" s="50"/>
      <c r="VIR43" s="50"/>
      <c r="VIS43" s="50"/>
      <c r="VIT43" s="50"/>
      <c r="VIU43" s="50"/>
      <c r="VIV43" s="50"/>
      <c r="VIW43" s="50"/>
      <c r="VIX43" s="50"/>
      <c r="VIY43" s="50"/>
      <c r="VIZ43" s="50"/>
      <c r="VJA43" s="50"/>
      <c r="VJB43" s="50"/>
      <c r="VJC43" s="50"/>
      <c r="VJD43" s="50"/>
      <c r="VJE43" s="50"/>
      <c r="VJF43" s="50"/>
      <c r="VJG43" s="50"/>
      <c r="VJH43" s="50"/>
      <c r="VJI43" s="50"/>
      <c r="VJJ43" s="50"/>
      <c r="VJK43" s="50"/>
      <c r="VJL43" s="50"/>
      <c r="VJM43" s="50"/>
      <c r="VJN43" s="50"/>
      <c r="VJO43" s="50"/>
      <c r="VJP43" s="50"/>
      <c r="VJQ43" s="50"/>
      <c r="VJR43" s="50"/>
      <c r="VJS43" s="50"/>
      <c r="VJT43" s="50"/>
      <c r="VJU43" s="50"/>
      <c r="VJV43" s="50"/>
      <c r="VJW43" s="50"/>
      <c r="VJX43" s="50"/>
      <c r="VJY43" s="50"/>
      <c r="VJZ43" s="50"/>
      <c r="VKA43" s="50"/>
      <c r="VKB43" s="50"/>
      <c r="VKC43" s="50"/>
      <c r="VKD43" s="50"/>
      <c r="VKE43" s="50"/>
      <c r="VKF43" s="50"/>
      <c r="VKG43" s="50"/>
      <c r="VKH43" s="50"/>
      <c r="VKI43" s="50"/>
      <c r="VKJ43" s="50"/>
      <c r="VKK43" s="50"/>
      <c r="VKL43" s="50"/>
      <c r="VKM43" s="50"/>
      <c r="VKN43" s="50"/>
      <c r="VKO43" s="50"/>
      <c r="VKP43" s="50"/>
      <c r="VKQ43" s="50"/>
      <c r="VKR43" s="50"/>
      <c r="VKS43" s="50"/>
      <c r="VKT43" s="50"/>
      <c r="VKU43" s="50"/>
      <c r="VKV43" s="50"/>
      <c r="VKW43" s="50"/>
      <c r="VKX43" s="50"/>
      <c r="VKY43" s="50"/>
      <c r="VKZ43" s="50"/>
      <c r="VLA43" s="50"/>
      <c r="VLB43" s="50"/>
      <c r="VLC43" s="50"/>
      <c r="VLD43" s="50"/>
      <c r="VLE43" s="50"/>
      <c r="VLF43" s="50"/>
      <c r="VLG43" s="50"/>
      <c r="VLH43" s="50"/>
      <c r="VLI43" s="50"/>
      <c r="VLJ43" s="50"/>
      <c r="VLK43" s="50"/>
      <c r="VLL43" s="50"/>
      <c r="VLM43" s="50"/>
      <c r="VLN43" s="50"/>
      <c r="VLO43" s="50"/>
      <c r="VLP43" s="50"/>
      <c r="VLQ43" s="50"/>
      <c r="VLR43" s="50"/>
      <c r="VLS43" s="50"/>
      <c r="VLT43" s="50"/>
      <c r="VLU43" s="50"/>
      <c r="VLV43" s="50"/>
      <c r="VLW43" s="50"/>
      <c r="VLX43" s="50"/>
      <c r="VLY43" s="50"/>
      <c r="VLZ43" s="50"/>
      <c r="VMA43" s="50"/>
      <c r="VMB43" s="50"/>
      <c r="VMC43" s="50"/>
      <c r="VMD43" s="50"/>
      <c r="VME43" s="50"/>
      <c r="VMF43" s="50"/>
      <c r="VMG43" s="50"/>
      <c r="VMH43" s="50"/>
      <c r="VMI43" s="50"/>
      <c r="VMJ43" s="50"/>
      <c r="VMK43" s="50"/>
      <c r="VML43" s="50"/>
      <c r="VMM43" s="50"/>
      <c r="VMN43" s="50"/>
      <c r="VMO43" s="50"/>
      <c r="VMP43" s="50"/>
      <c r="VMQ43" s="50"/>
      <c r="VMR43" s="50"/>
      <c r="VMS43" s="50"/>
      <c r="VMT43" s="50"/>
      <c r="VMU43" s="50"/>
      <c r="VMV43" s="50"/>
      <c r="VMW43" s="50"/>
      <c r="VMX43" s="50"/>
      <c r="VMY43" s="50"/>
      <c r="VMZ43" s="50"/>
      <c r="VNA43" s="50"/>
      <c r="VNB43" s="50"/>
      <c r="VNC43" s="50"/>
      <c r="VND43" s="50"/>
      <c r="VNE43" s="50"/>
      <c r="VNF43" s="50"/>
      <c r="VNG43" s="50"/>
      <c r="VNH43" s="50"/>
      <c r="VNI43" s="50"/>
      <c r="VNJ43" s="50"/>
      <c r="VNK43" s="50"/>
      <c r="VNL43" s="50"/>
      <c r="VNM43" s="50"/>
      <c r="VNN43" s="50"/>
      <c r="VNO43" s="50"/>
      <c r="VNP43" s="50"/>
      <c r="VNQ43" s="50"/>
      <c r="VNR43" s="50"/>
      <c r="VNS43" s="50"/>
      <c r="VNT43" s="50"/>
      <c r="VNU43" s="50"/>
      <c r="VNV43" s="50"/>
      <c r="VNW43" s="50"/>
      <c r="VNX43" s="50"/>
      <c r="VNY43" s="50"/>
      <c r="VNZ43" s="50"/>
      <c r="VOA43" s="50"/>
      <c r="VOB43" s="50"/>
      <c r="VOC43" s="50"/>
      <c r="VOD43" s="50"/>
      <c r="VOE43" s="50"/>
      <c r="VOF43" s="50"/>
      <c r="VOG43" s="50"/>
      <c r="VOH43" s="50"/>
      <c r="VOI43" s="50"/>
      <c r="VOJ43" s="50"/>
      <c r="VOK43" s="50"/>
      <c r="VOL43" s="50"/>
      <c r="VOM43" s="50"/>
      <c r="VON43" s="50"/>
      <c r="VOO43" s="50"/>
      <c r="VOP43" s="50"/>
      <c r="VOQ43" s="50"/>
      <c r="VOR43" s="50"/>
      <c r="VOS43" s="50"/>
      <c r="VOT43" s="50"/>
      <c r="VOU43" s="50"/>
      <c r="VOV43" s="50"/>
      <c r="VOW43" s="50"/>
      <c r="VOX43" s="50"/>
      <c r="VOY43" s="50"/>
      <c r="VOZ43" s="50"/>
      <c r="VPA43" s="50"/>
      <c r="VPB43" s="50"/>
      <c r="VPC43" s="50"/>
      <c r="VPD43" s="50"/>
      <c r="VPE43" s="50"/>
      <c r="VPF43" s="50"/>
      <c r="VPG43" s="50"/>
      <c r="VPH43" s="50"/>
      <c r="VPI43" s="50"/>
      <c r="VPJ43" s="50"/>
      <c r="VPK43" s="50"/>
      <c r="VPL43" s="50"/>
      <c r="VPM43" s="50"/>
      <c r="VPN43" s="50"/>
      <c r="VPO43" s="50"/>
      <c r="VPP43" s="50"/>
      <c r="VPQ43" s="50"/>
      <c r="VPR43" s="50"/>
      <c r="VPS43" s="50"/>
      <c r="VPT43" s="50"/>
      <c r="VPU43" s="50"/>
      <c r="VPV43" s="50"/>
      <c r="VPW43" s="50"/>
      <c r="VPX43" s="50"/>
      <c r="VPY43" s="50"/>
      <c r="VPZ43" s="50"/>
      <c r="VQA43" s="50"/>
      <c r="VQB43" s="50"/>
      <c r="VQC43" s="50"/>
      <c r="VQD43" s="50"/>
      <c r="VQE43" s="50"/>
      <c r="VQF43" s="50"/>
      <c r="VQG43" s="50"/>
      <c r="VQH43" s="50"/>
      <c r="VQI43" s="50"/>
      <c r="VQJ43" s="50"/>
      <c r="VQK43" s="50"/>
      <c r="VQL43" s="50"/>
      <c r="VQM43" s="50"/>
      <c r="VQN43" s="50"/>
      <c r="VQO43" s="50"/>
      <c r="VQP43" s="50"/>
      <c r="VQQ43" s="50"/>
      <c r="VQR43" s="50"/>
      <c r="VQS43" s="50"/>
      <c r="VQT43" s="50"/>
      <c r="VQU43" s="50"/>
      <c r="VQV43" s="50"/>
      <c r="VQW43" s="50"/>
      <c r="VQX43" s="50"/>
      <c r="VQY43" s="50"/>
      <c r="VQZ43" s="50"/>
      <c r="VRA43" s="50"/>
      <c r="VRB43" s="50"/>
      <c r="VRC43" s="50"/>
      <c r="VRD43" s="50"/>
      <c r="VRE43" s="50"/>
      <c r="VRF43" s="50"/>
      <c r="VRG43" s="50"/>
      <c r="VRH43" s="50"/>
      <c r="VRI43" s="50"/>
      <c r="VRJ43" s="50"/>
      <c r="VRK43" s="50"/>
      <c r="VRL43" s="50"/>
      <c r="VRM43" s="50"/>
      <c r="VRN43" s="50"/>
      <c r="VRO43" s="50"/>
      <c r="VRP43" s="50"/>
      <c r="VRQ43" s="50"/>
      <c r="VRR43" s="50"/>
      <c r="VRS43" s="50"/>
      <c r="VRT43" s="50"/>
      <c r="VRU43" s="50"/>
      <c r="VRV43" s="50"/>
      <c r="VRW43" s="50"/>
      <c r="VRX43" s="50"/>
      <c r="VRY43" s="50"/>
      <c r="VRZ43" s="50"/>
      <c r="VSA43" s="50"/>
      <c r="VSB43" s="50"/>
      <c r="VSC43" s="50"/>
      <c r="VSD43" s="50"/>
      <c r="VSE43" s="50"/>
      <c r="VSF43" s="50"/>
      <c r="VSG43" s="50"/>
      <c r="VSH43" s="50"/>
      <c r="VSI43" s="50"/>
      <c r="VSJ43" s="50"/>
      <c r="VSK43" s="50"/>
      <c r="VSL43" s="50"/>
      <c r="VSM43" s="50"/>
      <c r="VSN43" s="50"/>
      <c r="VSO43" s="50"/>
      <c r="VSP43" s="50"/>
      <c r="VSQ43" s="50"/>
      <c r="VSR43" s="50"/>
      <c r="VSS43" s="50"/>
      <c r="VST43" s="50"/>
      <c r="VSU43" s="50"/>
      <c r="VSV43" s="50"/>
      <c r="VSW43" s="50"/>
      <c r="VSX43" s="50"/>
      <c r="VSY43" s="50"/>
      <c r="VSZ43" s="50"/>
      <c r="VTA43" s="50"/>
      <c r="VTB43" s="50"/>
      <c r="VTC43" s="50"/>
      <c r="VTD43" s="50"/>
      <c r="VTE43" s="50"/>
      <c r="VTF43" s="50"/>
      <c r="VTG43" s="50"/>
      <c r="VTH43" s="50"/>
      <c r="VTI43" s="50"/>
      <c r="VTJ43" s="50"/>
      <c r="VTK43" s="50"/>
      <c r="VTL43" s="50"/>
      <c r="VTM43" s="50"/>
      <c r="VTN43" s="50"/>
      <c r="VTO43" s="50"/>
      <c r="VTP43" s="50"/>
      <c r="VTQ43" s="50"/>
      <c r="VTR43" s="50"/>
      <c r="VTS43" s="50"/>
      <c r="VTT43" s="50"/>
      <c r="VTU43" s="50"/>
      <c r="VTV43" s="50"/>
      <c r="VTW43" s="50"/>
      <c r="VTX43" s="50"/>
      <c r="VTY43" s="50"/>
      <c r="VTZ43" s="50"/>
      <c r="VUA43" s="50"/>
      <c r="VUB43" s="50"/>
      <c r="VUC43" s="50"/>
      <c r="VUD43" s="50"/>
      <c r="VUE43" s="50"/>
      <c r="VUF43" s="50"/>
      <c r="VUG43" s="50"/>
      <c r="VUH43" s="50"/>
      <c r="VUI43" s="50"/>
      <c r="VUJ43" s="50"/>
      <c r="VUK43" s="50"/>
      <c r="VUL43" s="50"/>
      <c r="VUM43" s="50"/>
      <c r="VUN43" s="50"/>
      <c r="VUO43" s="50"/>
      <c r="VUP43" s="50"/>
      <c r="VUQ43" s="50"/>
      <c r="VUR43" s="50"/>
      <c r="VUS43" s="50"/>
      <c r="VUT43" s="50"/>
      <c r="VUU43" s="50"/>
      <c r="VUV43" s="50"/>
      <c r="VUW43" s="50"/>
      <c r="VUX43" s="50"/>
      <c r="VUY43" s="50"/>
      <c r="VUZ43" s="50"/>
      <c r="VVA43" s="50"/>
      <c r="VVB43" s="50"/>
      <c r="VVC43" s="50"/>
      <c r="VVD43" s="50"/>
      <c r="VVE43" s="50"/>
      <c r="VVF43" s="50"/>
      <c r="VVG43" s="50"/>
      <c r="VVH43" s="50"/>
      <c r="VVI43" s="50"/>
      <c r="VVJ43" s="50"/>
      <c r="VVK43" s="50"/>
      <c r="VVL43" s="50"/>
      <c r="VVM43" s="50"/>
      <c r="VVN43" s="50"/>
      <c r="VVO43" s="50"/>
      <c r="VVP43" s="50"/>
      <c r="VVQ43" s="50"/>
      <c r="VVR43" s="50"/>
      <c r="VVS43" s="50"/>
      <c r="VVT43" s="50"/>
      <c r="VVU43" s="50"/>
      <c r="VVV43" s="50"/>
      <c r="VVW43" s="50"/>
      <c r="VVX43" s="50"/>
      <c r="VVY43" s="50"/>
      <c r="VVZ43" s="50"/>
      <c r="VWA43" s="50"/>
      <c r="VWB43" s="50"/>
      <c r="VWC43" s="50"/>
      <c r="VWD43" s="50"/>
      <c r="VWE43" s="50"/>
      <c r="VWF43" s="50"/>
      <c r="VWG43" s="50"/>
      <c r="VWH43" s="50"/>
      <c r="VWI43" s="50"/>
      <c r="VWJ43" s="50"/>
      <c r="VWK43" s="50"/>
      <c r="VWL43" s="50"/>
      <c r="VWM43" s="50"/>
      <c r="VWN43" s="50"/>
      <c r="VWO43" s="50"/>
      <c r="VWP43" s="50"/>
      <c r="VWQ43" s="50"/>
      <c r="VWR43" s="50"/>
      <c r="VWS43" s="50"/>
      <c r="VWT43" s="50"/>
      <c r="VWU43" s="50"/>
      <c r="VWV43" s="50"/>
      <c r="VWW43" s="50"/>
      <c r="VWX43" s="50"/>
      <c r="VWY43" s="50"/>
      <c r="VWZ43" s="50"/>
      <c r="VXA43" s="50"/>
      <c r="VXB43" s="50"/>
      <c r="VXC43" s="50"/>
      <c r="VXD43" s="50"/>
      <c r="VXE43" s="50"/>
      <c r="VXF43" s="50"/>
      <c r="VXG43" s="50"/>
      <c r="VXH43" s="50"/>
      <c r="VXI43" s="50"/>
      <c r="VXJ43" s="50"/>
      <c r="VXK43" s="50"/>
      <c r="VXL43" s="50"/>
      <c r="VXM43" s="50"/>
      <c r="VXN43" s="50"/>
      <c r="VXO43" s="50"/>
      <c r="VXP43" s="50"/>
      <c r="VXQ43" s="50"/>
      <c r="VXR43" s="50"/>
      <c r="VXS43" s="50"/>
      <c r="VXT43" s="50"/>
      <c r="VXU43" s="50"/>
      <c r="VXV43" s="50"/>
      <c r="VXW43" s="50"/>
      <c r="VXX43" s="50"/>
      <c r="VXY43" s="50"/>
      <c r="VXZ43" s="50"/>
      <c r="VYA43" s="50"/>
      <c r="VYB43" s="50"/>
      <c r="VYC43" s="50"/>
      <c r="VYD43" s="50"/>
      <c r="VYE43" s="50"/>
      <c r="VYF43" s="50"/>
      <c r="VYG43" s="50"/>
      <c r="VYH43" s="50"/>
      <c r="VYI43" s="50"/>
      <c r="VYJ43" s="50"/>
      <c r="VYK43" s="50"/>
      <c r="VYL43" s="50"/>
      <c r="VYM43" s="50"/>
      <c r="VYN43" s="50"/>
      <c r="VYO43" s="50"/>
      <c r="VYP43" s="50"/>
      <c r="VYQ43" s="50"/>
      <c r="VYR43" s="50"/>
      <c r="VYS43" s="50"/>
      <c r="VYT43" s="50"/>
      <c r="VYU43" s="50"/>
      <c r="VYV43" s="50"/>
      <c r="VYW43" s="50"/>
      <c r="VYX43" s="50"/>
      <c r="VYY43" s="50"/>
      <c r="VYZ43" s="50"/>
      <c r="VZA43" s="50"/>
      <c r="VZB43" s="50"/>
      <c r="VZC43" s="50"/>
      <c r="VZD43" s="50"/>
      <c r="VZE43" s="50"/>
      <c r="VZF43" s="50"/>
      <c r="VZG43" s="50"/>
      <c r="VZH43" s="50"/>
      <c r="VZI43" s="50"/>
      <c r="VZJ43" s="50"/>
      <c r="VZK43" s="50"/>
      <c r="VZL43" s="50"/>
      <c r="VZM43" s="50"/>
      <c r="VZN43" s="50"/>
      <c r="VZO43" s="50"/>
      <c r="VZP43" s="50"/>
      <c r="VZQ43" s="50"/>
      <c r="VZR43" s="50"/>
      <c r="VZS43" s="50"/>
      <c r="VZT43" s="50"/>
      <c r="VZU43" s="50"/>
      <c r="VZV43" s="50"/>
      <c r="VZW43" s="50"/>
      <c r="VZX43" s="50"/>
      <c r="VZY43" s="50"/>
      <c r="VZZ43" s="50"/>
      <c r="WAA43" s="50"/>
      <c r="WAB43" s="50"/>
      <c r="WAC43" s="50"/>
      <c r="WAD43" s="50"/>
      <c r="WAE43" s="50"/>
      <c r="WAF43" s="50"/>
      <c r="WAG43" s="50"/>
      <c r="WAH43" s="50"/>
      <c r="WAI43" s="50"/>
      <c r="WAJ43" s="50"/>
      <c r="WAK43" s="50"/>
      <c r="WAL43" s="50"/>
      <c r="WAM43" s="50"/>
      <c r="WAN43" s="50"/>
      <c r="WAO43" s="50"/>
      <c r="WAP43" s="50"/>
      <c r="WAQ43" s="50"/>
      <c r="WAR43" s="50"/>
      <c r="WAS43" s="50"/>
      <c r="WAT43" s="50"/>
      <c r="WAU43" s="50"/>
      <c r="WAV43" s="50"/>
      <c r="WAW43" s="50"/>
      <c r="WAX43" s="50"/>
      <c r="WAY43" s="50"/>
      <c r="WAZ43" s="50"/>
      <c r="WBA43" s="50"/>
      <c r="WBB43" s="50"/>
      <c r="WBC43" s="50"/>
      <c r="WBD43" s="50"/>
      <c r="WBE43" s="50"/>
      <c r="WBF43" s="50"/>
      <c r="WBG43" s="50"/>
      <c r="WBH43" s="50"/>
      <c r="WBI43" s="50"/>
      <c r="WBJ43" s="50"/>
      <c r="WBK43" s="50"/>
      <c r="WBL43" s="50"/>
      <c r="WBM43" s="50"/>
      <c r="WBN43" s="50"/>
      <c r="WBO43" s="50"/>
      <c r="WBP43" s="50"/>
      <c r="WBQ43" s="50"/>
      <c r="WBR43" s="50"/>
      <c r="WBS43" s="50"/>
      <c r="WBT43" s="50"/>
      <c r="WBU43" s="50"/>
      <c r="WBV43" s="50"/>
      <c r="WBW43" s="50"/>
      <c r="WBX43" s="50"/>
      <c r="WBY43" s="50"/>
      <c r="WBZ43" s="50"/>
      <c r="WCA43" s="50"/>
      <c r="WCB43" s="50"/>
      <c r="WCC43" s="50"/>
      <c r="WCD43" s="50"/>
      <c r="WCE43" s="50"/>
      <c r="WCF43" s="50"/>
      <c r="WCG43" s="50"/>
      <c r="WCH43" s="50"/>
      <c r="WCI43" s="50"/>
      <c r="WCJ43" s="50"/>
      <c r="WCK43" s="50"/>
      <c r="WCL43" s="50"/>
      <c r="WCM43" s="50"/>
      <c r="WCN43" s="50"/>
      <c r="WCO43" s="50"/>
      <c r="WCP43" s="50"/>
      <c r="WCQ43" s="50"/>
      <c r="WCR43" s="50"/>
      <c r="WCS43" s="50"/>
      <c r="WCT43" s="50"/>
      <c r="WCU43" s="50"/>
      <c r="WCV43" s="50"/>
      <c r="WCW43" s="50"/>
      <c r="WCX43" s="50"/>
      <c r="WCY43" s="50"/>
      <c r="WCZ43" s="50"/>
      <c r="WDA43" s="50"/>
      <c r="WDB43" s="50"/>
      <c r="WDC43" s="50"/>
      <c r="WDD43" s="50"/>
      <c r="WDE43" s="50"/>
      <c r="WDF43" s="50"/>
      <c r="WDG43" s="50"/>
      <c r="WDH43" s="50"/>
      <c r="WDI43" s="50"/>
      <c r="WDJ43" s="50"/>
      <c r="WDK43" s="50"/>
      <c r="WDL43" s="50"/>
      <c r="WDM43" s="50"/>
      <c r="WDN43" s="50"/>
      <c r="WDO43" s="50"/>
      <c r="WDP43" s="50"/>
      <c r="WDQ43" s="50"/>
      <c r="WDR43" s="50"/>
      <c r="WDS43" s="50"/>
      <c r="WDT43" s="50"/>
      <c r="WDU43" s="50"/>
      <c r="WDV43" s="50"/>
      <c r="WDW43" s="50"/>
      <c r="WDX43" s="50"/>
      <c r="WDY43" s="50"/>
      <c r="WDZ43" s="50"/>
      <c r="WEA43" s="50"/>
      <c r="WEB43" s="50"/>
      <c r="WEC43" s="50"/>
      <c r="WED43" s="50"/>
      <c r="WEE43" s="50"/>
      <c r="WEF43" s="50"/>
      <c r="WEG43" s="50"/>
      <c r="WEH43" s="50"/>
      <c r="WEI43" s="50"/>
      <c r="WEJ43" s="50"/>
      <c r="WEK43" s="50"/>
      <c r="WEL43" s="50"/>
      <c r="WEM43" s="50"/>
      <c r="WEN43" s="50"/>
      <c r="WEO43" s="50"/>
      <c r="WEP43" s="50"/>
      <c r="WEQ43" s="50"/>
      <c r="WER43" s="50"/>
      <c r="WES43" s="50"/>
      <c r="WET43" s="50"/>
      <c r="WEU43" s="50"/>
      <c r="WEV43" s="50"/>
      <c r="WEW43" s="50"/>
      <c r="WEX43" s="50"/>
      <c r="WEY43" s="50"/>
      <c r="WEZ43" s="50"/>
      <c r="WFA43" s="50"/>
      <c r="WFB43" s="50"/>
      <c r="WFC43" s="50"/>
      <c r="WFD43" s="50"/>
      <c r="WFE43" s="50"/>
      <c r="WFF43" s="50"/>
      <c r="WFG43" s="50"/>
      <c r="WFH43" s="50"/>
      <c r="WFI43" s="50"/>
      <c r="WFJ43" s="50"/>
      <c r="WFK43" s="50"/>
      <c r="WFL43" s="50"/>
      <c r="WFM43" s="50"/>
      <c r="WFN43" s="50"/>
      <c r="WFO43" s="50"/>
      <c r="WFP43" s="50"/>
      <c r="WFQ43" s="50"/>
      <c r="WFR43" s="50"/>
      <c r="WFS43" s="50"/>
      <c r="WFT43" s="50"/>
      <c r="WFU43" s="50"/>
      <c r="WFV43" s="50"/>
      <c r="WFW43" s="50"/>
      <c r="WFX43" s="50"/>
      <c r="WFY43" s="50"/>
      <c r="WFZ43" s="50"/>
      <c r="WGA43" s="50"/>
      <c r="WGB43" s="50"/>
      <c r="WGC43" s="50"/>
      <c r="WGD43" s="50"/>
      <c r="WGE43" s="50"/>
      <c r="WGF43" s="50"/>
      <c r="WGG43" s="50"/>
      <c r="WGH43" s="50"/>
      <c r="WGI43" s="50"/>
      <c r="WGJ43" s="50"/>
      <c r="WGK43" s="50"/>
      <c r="WGL43" s="50"/>
      <c r="WGM43" s="50"/>
      <c r="WGN43" s="50"/>
      <c r="WGO43" s="50"/>
      <c r="WGP43" s="50"/>
      <c r="WGQ43" s="50"/>
      <c r="WGR43" s="50"/>
      <c r="WGS43" s="50"/>
      <c r="WGT43" s="50"/>
      <c r="WGU43" s="50"/>
      <c r="WGV43" s="50"/>
      <c r="WGW43" s="50"/>
      <c r="WGX43" s="50"/>
      <c r="WGY43" s="50"/>
      <c r="WGZ43" s="50"/>
      <c r="WHA43" s="50"/>
      <c r="WHB43" s="50"/>
      <c r="WHC43" s="50"/>
      <c r="WHD43" s="50"/>
      <c r="WHE43" s="50"/>
      <c r="WHF43" s="50"/>
      <c r="WHG43" s="50"/>
      <c r="WHH43" s="50"/>
      <c r="WHI43" s="50"/>
      <c r="WHJ43" s="50"/>
      <c r="WHK43" s="50"/>
      <c r="WHL43" s="50"/>
      <c r="WHM43" s="50"/>
      <c r="WHN43" s="50"/>
      <c r="WHO43" s="50"/>
      <c r="WHP43" s="50"/>
      <c r="WHQ43" s="50"/>
      <c r="WHR43" s="50"/>
      <c r="WHS43" s="50"/>
      <c r="WHT43" s="50"/>
      <c r="WHU43" s="50"/>
      <c r="WHV43" s="50"/>
      <c r="WHW43" s="50"/>
      <c r="WHX43" s="50"/>
      <c r="WHY43" s="50"/>
      <c r="WHZ43" s="50"/>
      <c r="WIA43" s="50"/>
      <c r="WIB43" s="50"/>
      <c r="WIC43" s="50"/>
      <c r="WID43" s="50"/>
      <c r="WIE43" s="50"/>
      <c r="WIF43" s="50"/>
      <c r="WIG43" s="50"/>
      <c r="WIH43" s="50"/>
      <c r="WII43" s="50"/>
      <c r="WIJ43" s="50"/>
      <c r="WIK43" s="50"/>
      <c r="WIL43" s="50"/>
      <c r="WIM43" s="50"/>
      <c r="WIN43" s="50"/>
      <c r="WIO43" s="50"/>
      <c r="WIP43" s="50"/>
      <c r="WIQ43" s="50"/>
      <c r="WIR43" s="50"/>
      <c r="WIS43" s="50"/>
      <c r="WIT43" s="50"/>
      <c r="WIU43" s="50"/>
      <c r="WIV43" s="50"/>
      <c r="WIW43" s="50"/>
      <c r="WIX43" s="50"/>
      <c r="WIY43" s="50"/>
      <c r="WIZ43" s="50"/>
      <c r="WJA43" s="50"/>
      <c r="WJB43" s="50"/>
      <c r="WJC43" s="50"/>
      <c r="WJD43" s="50"/>
      <c r="WJE43" s="50"/>
      <c r="WJF43" s="50"/>
      <c r="WJG43" s="50"/>
      <c r="WJH43" s="50"/>
      <c r="WJI43" s="50"/>
      <c r="WJJ43" s="50"/>
      <c r="WJK43" s="50"/>
      <c r="WJL43" s="50"/>
      <c r="WJM43" s="50"/>
      <c r="WJN43" s="50"/>
      <c r="WJO43" s="50"/>
      <c r="WJP43" s="50"/>
      <c r="WJQ43" s="50"/>
      <c r="WJR43" s="50"/>
      <c r="WJS43" s="50"/>
      <c r="WJT43" s="50"/>
      <c r="WJU43" s="50"/>
      <c r="WJV43" s="50"/>
      <c r="WJW43" s="50"/>
      <c r="WJX43" s="50"/>
      <c r="WJY43" s="50"/>
      <c r="WJZ43" s="50"/>
      <c r="WKA43" s="50"/>
      <c r="WKB43" s="50"/>
      <c r="WKC43" s="50"/>
      <c r="WKD43" s="50"/>
      <c r="WKE43" s="50"/>
      <c r="WKF43" s="50"/>
      <c r="WKG43" s="50"/>
      <c r="WKH43" s="50"/>
      <c r="WKI43" s="50"/>
      <c r="WKJ43" s="50"/>
      <c r="WKK43" s="50"/>
      <c r="WKL43" s="50"/>
      <c r="WKM43" s="50"/>
      <c r="WKN43" s="50"/>
      <c r="WKO43" s="50"/>
      <c r="WKP43" s="50"/>
      <c r="WKQ43" s="50"/>
      <c r="WKR43" s="50"/>
      <c r="WKS43" s="50"/>
      <c r="WKT43" s="50"/>
      <c r="WKU43" s="50"/>
      <c r="WKV43" s="50"/>
      <c r="WKW43" s="50"/>
      <c r="WKX43" s="50"/>
      <c r="WKY43" s="50"/>
      <c r="WKZ43" s="50"/>
      <c r="WLA43" s="50"/>
      <c r="WLB43" s="50"/>
      <c r="WLC43" s="50"/>
      <c r="WLD43" s="50"/>
      <c r="WLE43" s="50"/>
      <c r="WLF43" s="50"/>
      <c r="WLG43" s="50"/>
      <c r="WLH43" s="50"/>
      <c r="WLI43" s="50"/>
      <c r="WLJ43" s="50"/>
      <c r="WLK43" s="50"/>
      <c r="WLL43" s="50"/>
      <c r="WLM43" s="50"/>
      <c r="WLN43" s="50"/>
      <c r="WLO43" s="50"/>
      <c r="WLP43" s="50"/>
      <c r="WLQ43" s="50"/>
      <c r="WLR43" s="50"/>
      <c r="WLS43" s="50"/>
      <c r="WLT43" s="50"/>
      <c r="WLU43" s="50"/>
      <c r="WLV43" s="50"/>
      <c r="WLW43" s="50"/>
      <c r="WLX43" s="50"/>
      <c r="WLY43" s="50"/>
      <c r="WLZ43" s="50"/>
      <c r="WMA43" s="50"/>
      <c r="WMB43" s="50"/>
      <c r="WMC43" s="50"/>
      <c r="WMD43" s="50"/>
      <c r="WME43" s="50"/>
      <c r="WMF43" s="50"/>
      <c r="WMG43" s="50"/>
      <c r="WMH43" s="50"/>
      <c r="WMI43" s="50"/>
      <c r="WMJ43" s="50"/>
      <c r="WMK43" s="50"/>
      <c r="WML43" s="50"/>
      <c r="WMM43" s="50"/>
      <c r="WMN43" s="50"/>
      <c r="WMO43" s="50"/>
      <c r="WMP43" s="50"/>
      <c r="WMQ43" s="50"/>
      <c r="WMR43" s="50"/>
      <c r="WMS43" s="50"/>
      <c r="WMT43" s="50"/>
      <c r="WMU43" s="50"/>
      <c r="WMV43" s="50"/>
      <c r="WMW43" s="50"/>
      <c r="WMX43" s="50"/>
      <c r="WMY43" s="50"/>
      <c r="WMZ43" s="50"/>
      <c r="WNA43" s="50"/>
      <c r="WNB43" s="50"/>
      <c r="WNC43" s="50"/>
      <c r="WND43" s="50"/>
      <c r="WNE43" s="50"/>
      <c r="WNF43" s="50"/>
      <c r="WNG43" s="50"/>
      <c r="WNH43" s="50"/>
      <c r="WNI43" s="50"/>
      <c r="WNJ43" s="50"/>
      <c r="WNK43" s="50"/>
      <c r="WNL43" s="50"/>
      <c r="WNM43" s="50"/>
      <c r="WNN43" s="50"/>
      <c r="WNO43" s="50"/>
      <c r="WNP43" s="50"/>
      <c r="WNQ43" s="50"/>
      <c r="WNR43" s="50"/>
      <c r="WNS43" s="50"/>
      <c r="WNT43" s="50"/>
      <c r="WNU43" s="50"/>
      <c r="WNV43" s="50"/>
      <c r="WNW43" s="50"/>
      <c r="WNX43" s="50"/>
      <c r="WNY43" s="50"/>
      <c r="WNZ43" s="50"/>
      <c r="WOA43" s="50"/>
      <c r="WOB43" s="50"/>
      <c r="WOC43" s="50"/>
      <c r="WOD43" s="50"/>
      <c r="WOE43" s="50"/>
      <c r="WOF43" s="50"/>
      <c r="WOG43" s="50"/>
      <c r="WOH43" s="50"/>
      <c r="WOI43" s="50"/>
      <c r="WOJ43" s="50"/>
      <c r="WOK43" s="50"/>
      <c r="WOL43" s="50"/>
      <c r="WOM43" s="50"/>
      <c r="WON43" s="50"/>
      <c r="WOO43" s="50"/>
      <c r="WOP43" s="50"/>
      <c r="WOQ43" s="50"/>
      <c r="WOR43" s="50"/>
      <c r="WOS43" s="50"/>
      <c r="WOT43" s="50"/>
      <c r="WOU43" s="50"/>
      <c r="WOV43" s="50"/>
      <c r="WOW43" s="50"/>
      <c r="WOX43" s="50"/>
      <c r="WOY43" s="50"/>
      <c r="WOZ43" s="50"/>
      <c r="WPA43" s="50"/>
      <c r="WPB43" s="50"/>
      <c r="WPC43" s="50"/>
      <c r="WPD43" s="50"/>
      <c r="WPE43" s="50"/>
      <c r="WPF43" s="50"/>
      <c r="WPG43" s="50"/>
      <c r="WPH43" s="50"/>
      <c r="WPI43" s="50"/>
      <c r="WPJ43" s="50"/>
      <c r="WPK43" s="50"/>
      <c r="WPL43" s="50"/>
      <c r="WPM43" s="50"/>
      <c r="WPN43" s="50"/>
      <c r="WPO43" s="50"/>
      <c r="WPP43" s="50"/>
      <c r="WPQ43" s="50"/>
      <c r="WPR43" s="50"/>
      <c r="WPS43" s="50"/>
      <c r="WPT43" s="50"/>
      <c r="WPU43" s="50"/>
      <c r="WPV43" s="50"/>
      <c r="WPW43" s="50"/>
      <c r="WPX43" s="50"/>
      <c r="WPY43" s="50"/>
      <c r="WPZ43" s="50"/>
      <c r="WQA43" s="50"/>
      <c r="WQB43" s="50"/>
      <c r="WQC43" s="50"/>
      <c r="WQD43" s="50"/>
      <c r="WQE43" s="50"/>
      <c r="WQF43" s="50"/>
      <c r="WQG43" s="50"/>
      <c r="WQH43" s="50"/>
      <c r="WQI43" s="50"/>
      <c r="WQJ43" s="50"/>
      <c r="WQK43" s="50"/>
      <c r="WQL43" s="50"/>
      <c r="WQM43" s="50"/>
      <c r="WQN43" s="50"/>
      <c r="WQO43" s="50"/>
      <c r="WQP43" s="50"/>
      <c r="WQQ43" s="50"/>
      <c r="WQR43" s="50"/>
      <c r="WQS43" s="50"/>
      <c r="WQT43" s="50"/>
      <c r="WQU43" s="50"/>
      <c r="WQV43" s="50"/>
      <c r="WQW43" s="50"/>
      <c r="WQX43" s="50"/>
      <c r="WQY43" s="50"/>
      <c r="WQZ43" s="50"/>
      <c r="WRA43" s="50"/>
      <c r="WRB43" s="50"/>
      <c r="WRC43" s="50"/>
      <c r="WRD43" s="50"/>
      <c r="WRE43" s="50"/>
      <c r="WRF43" s="50"/>
      <c r="WRG43" s="50"/>
      <c r="WRH43" s="50"/>
      <c r="WRI43" s="50"/>
      <c r="WRJ43" s="50"/>
      <c r="WRK43" s="50"/>
      <c r="WRL43" s="50"/>
      <c r="WRM43" s="50"/>
      <c r="WRN43" s="50"/>
      <c r="WRO43" s="50"/>
      <c r="WRP43" s="50"/>
      <c r="WRQ43" s="50"/>
      <c r="WRR43" s="50"/>
      <c r="WRS43" s="50"/>
      <c r="WRT43" s="50"/>
      <c r="WRU43" s="50"/>
      <c r="WRV43" s="50"/>
      <c r="WRW43" s="50"/>
      <c r="WRX43" s="50"/>
      <c r="WRY43" s="50"/>
      <c r="WRZ43" s="50"/>
      <c r="WSA43" s="50"/>
      <c r="WSB43" s="50"/>
      <c r="WSC43" s="50"/>
      <c r="WSD43" s="50"/>
      <c r="WSE43" s="50"/>
      <c r="WSF43" s="50"/>
      <c r="WSG43" s="50"/>
      <c r="WSH43" s="50"/>
      <c r="WSI43" s="50"/>
      <c r="WSJ43" s="50"/>
      <c r="WSK43" s="50"/>
      <c r="WSL43" s="50"/>
      <c r="WSM43" s="50"/>
      <c r="WSN43" s="50"/>
      <c r="WSO43" s="50"/>
      <c r="WSP43" s="50"/>
      <c r="WSQ43" s="50"/>
      <c r="WSR43" s="50"/>
      <c r="WSS43" s="50"/>
      <c r="WST43" s="50"/>
      <c r="WSU43" s="50"/>
      <c r="WSV43" s="50"/>
      <c r="WSW43" s="50"/>
      <c r="WSX43" s="50"/>
      <c r="WSY43" s="50"/>
      <c r="WSZ43" s="50"/>
      <c r="WTA43" s="50"/>
      <c r="WTB43" s="50"/>
      <c r="WTC43" s="50"/>
      <c r="WTD43" s="50"/>
      <c r="WTE43" s="50"/>
      <c r="WTF43" s="50"/>
      <c r="WTG43" s="50"/>
      <c r="WTH43" s="50"/>
      <c r="WTI43" s="50"/>
      <c r="WTJ43" s="50"/>
      <c r="WTK43" s="50"/>
      <c r="WTL43" s="50"/>
      <c r="WTM43" s="50"/>
      <c r="WTN43" s="50"/>
      <c r="WTO43" s="50"/>
      <c r="WTP43" s="50"/>
      <c r="WTQ43" s="50"/>
      <c r="WTR43" s="50"/>
      <c r="WTS43" s="50"/>
      <c r="WTT43" s="50"/>
      <c r="WTU43" s="50"/>
      <c r="WTV43" s="50"/>
      <c r="WTW43" s="50"/>
      <c r="WTX43" s="50"/>
      <c r="WTY43" s="50"/>
      <c r="WTZ43" s="50"/>
      <c r="WUA43" s="50"/>
      <c r="WUB43" s="50"/>
      <c r="WUC43" s="50"/>
      <c r="WUD43" s="50"/>
      <c r="WUE43" s="50"/>
      <c r="WUF43" s="50"/>
      <c r="WUG43" s="50"/>
      <c r="WUH43" s="50"/>
      <c r="WUI43" s="50"/>
      <c r="WUJ43" s="50"/>
      <c r="WUK43" s="50"/>
      <c r="WUL43" s="50"/>
      <c r="WUM43" s="50"/>
      <c r="WUN43" s="50"/>
      <c r="WUO43" s="50"/>
      <c r="WUP43" s="50"/>
      <c r="WUQ43" s="50"/>
      <c r="WUR43" s="50"/>
      <c r="WUS43" s="50"/>
      <c r="WUT43" s="50"/>
      <c r="WUU43" s="50"/>
      <c r="WUV43" s="50"/>
      <c r="WUW43" s="50"/>
      <c r="WUX43" s="50"/>
      <c r="WUY43" s="50"/>
      <c r="WUZ43" s="50"/>
      <c r="WVA43" s="50"/>
      <c r="WVB43" s="50"/>
      <c r="WVC43" s="50"/>
      <c r="WVD43" s="50"/>
      <c r="WVE43" s="50"/>
      <c r="WVF43" s="50"/>
      <c r="WVG43" s="50"/>
      <c r="WVH43" s="50"/>
      <c r="WVI43" s="50"/>
      <c r="WVJ43" s="50"/>
      <c r="WVK43" s="50"/>
      <c r="WVL43" s="50"/>
      <c r="WVM43" s="50"/>
      <c r="WVN43" s="50"/>
      <c r="WVO43" s="50"/>
      <c r="WVP43" s="50"/>
      <c r="WVQ43" s="50"/>
      <c r="WVR43" s="50"/>
      <c r="WVS43" s="50"/>
      <c r="WVT43" s="50"/>
      <c r="WVU43" s="50"/>
      <c r="WVV43" s="50"/>
      <c r="WVW43" s="50"/>
      <c r="WVX43" s="50"/>
      <c r="WVY43" s="50"/>
      <c r="WVZ43" s="50"/>
      <c r="WWA43" s="50"/>
      <c r="WWB43" s="50"/>
      <c r="WWC43" s="50"/>
      <c r="WWD43" s="50"/>
      <c r="WWE43" s="50"/>
      <c r="WWF43" s="50"/>
      <c r="WWG43" s="50"/>
      <c r="WWH43" s="50"/>
      <c r="WWI43" s="50"/>
      <c r="WWJ43" s="50"/>
      <c r="WWK43" s="50"/>
      <c r="WWL43" s="50"/>
      <c r="WWM43" s="50"/>
      <c r="WWN43" s="50"/>
      <c r="WWO43" s="50"/>
      <c r="WWP43" s="50"/>
      <c r="WWQ43" s="50"/>
      <c r="WWR43" s="50"/>
      <c r="WWS43" s="50"/>
      <c r="WWT43" s="50"/>
      <c r="WWU43" s="50"/>
      <c r="WWV43" s="50"/>
      <c r="WWW43" s="50"/>
      <c r="WWX43" s="50"/>
      <c r="WWY43" s="50"/>
      <c r="WWZ43" s="50"/>
      <c r="WXA43" s="50"/>
      <c r="WXB43" s="50"/>
      <c r="WXC43" s="50"/>
      <c r="WXD43" s="50"/>
      <c r="WXE43" s="50"/>
      <c r="WXF43" s="50"/>
      <c r="WXG43" s="50"/>
      <c r="WXH43" s="50"/>
      <c r="WXI43" s="50"/>
      <c r="WXJ43" s="50"/>
      <c r="WXK43" s="50"/>
      <c r="WXL43" s="50"/>
      <c r="WXM43" s="50"/>
      <c r="WXN43" s="50"/>
      <c r="WXO43" s="50"/>
      <c r="WXP43" s="50"/>
      <c r="WXQ43" s="50"/>
      <c r="WXR43" s="50"/>
      <c r="WXS43" s="50"/>
      <c r="WXT43" s="50"/>
      <c r="WXU43" s="50"/>
      <c r="WXV43" s="50"/>
      <c r="WXW43" s="50"/>
      <c r="WXX43" s="50"/>
      <c r="WXY43" s="50"/>
      <c r="WXZ43" s="50"/>
      <c r="WYA43" s="50"/>
      <c r="WYB43" s="50"/>
      <c r="WYC43" s="50"/>
      <c r="WYD43" s="50"/>
      <c r="WYE43" s="50"/>
      <c r="WYF43" s="50"/>
      <c r="WYG43" s="50"/>
      <c r="WYH43" s="50"/>
      <c r="WYI43" s="50"/>
      <c r="WYJ43" s="50"/>
      <c r="WYK43" s="50"/>
      <c r="WYL43" s="50"/>
      <c r="WYM43" s="50"/>
      <c r="WYN43" s="50"/>
      <c r="WYO43" s="50"/>
      <c r="WYP43" s="50"/>
      <c r="WYQ43" s="50"/>
      <c r="WYR43" s="50"/>
      <c r="WYS43" s="50"/>
      <c r="WYT43" s="50"/>
      <c r="WYU43" s="50"/>
      <c r="WYV43" s="50"/>
      <c r="WYW43" s="50"/>
      <c r="WYX43" s="50"/>
      <c r="WYY43" s="50"/>
      <c r="WYZ43" s="50"/>
      <c r="WZA43" s="50"/>
      <c r="WZB43" s="50"/>
      <c r="WZC43" s="50"/>
      <c r="WZD43" s="50"/>
      <c r="WZE43" s="50"/>
      <c r="WZF43" s="50"/>
      <c r="WZG43" s="50"/>
      <c r="WZH43" s="50"/>
      <c r="WZI43" s="50"/>
      <c r="WZJ43" s="50"/>
      <c r="WZK43" s="50"/>
      <c r="WZL43" s="50"/>
      <c r="WZM43" s="50"/>
      <c r="WZN43" s="50"/>
      <c r="WZO43" s="50"/>
      <c r="WZP43" s="50"/>
      <c r="WZQ43" s="50"/>
      <c r="WZR43" s="50"/>
      <c r="WZS43" s="50"/>
      <c r="WZT43" s="50"/>
      <c r="WZU43" s="50"/>
      <c r="WZV43" s="50"/>
      <c r="WZW43" s="50"/>
      <c r="WZX43" s="50"/>
      <c r="WZY43" s="50"/>
      <c r="WZZ43" s="50"/>
      <c r="XAA43" s="50"/>
      <c r="XAB43" s="50"/>
      <c r="XAC43" s="50"/>
      <c r="XAD43" s="50"/>
      <c r="XAE43" s="50"/>
      <c r="XAF43" s="50"/>
      <c r="XAG43" s="50"/>
      <c r="XAH43" s="50"/>
      <c r="XAI43" s="50"/>
      <c r="XAJ43" s="50"/>
      <c r="XAK43" s="50"/>
      <c r="XAL43" s="50"/>
      <c r="XAM43" s="50"/>
      <c r="XAN43" s="50"/>
      <c r="XAO43" s="50"/>
      <c r="XAP43" s="50"/>
      <c r="XAQ43" s="50"/>
      <c r="XAR43" s="50"/>
      <c r="XAS43" s="50"/>
      <c r="XAT43" s="50"/>
      <c r="XAU43" s="50"/>
      <c r="XAV43" s="50"/>
      <c r="XAW43" s="50"/>
      <c r="XAX43" s="50"/>
      <c r="XAY43" s="50"/>
      <c r="XAZ43" s="50"/>
      <c r="XBA43" s="50"/>
      <c r="XBB43" s="50"/>
      <c r="XBC43" s="50"/>
      <c r="XBD43" s="50"/>
      <c r="XBE43" s="50"/>
      <c r="XBF43" s="50"/>
      <c r="XBG43" s="50"/>
      <c r="XBH43" s="50"/>
      <c r="XBI43" s="50"/>
      <c r="XBJ43" s="50"/>
      <c r="XBK43" s="50"/>
      <c r="XBL43" s="50"/>
      <c r="XBM43" s="50"/>
      <c r="XBN43" s="50"/>
      <c r="XBO43" s="50"/>
      <c r="XBP43" s="50"/>
      <c r="XBQ43" s="50"/>
      <c r="XBR43" s="50"/>
      <c r="XBS43" s="50"/>
      <c r="XBT43" s="50"/>
      <c r="XBU43" s="50"/>
      <c r="XBV43" s="50"/>
      <c r="XBW43" s="50"/>
      <c r="XBX43" s="50"/>
      <c r="XBY43" s="50"/>
      <c r="XBZ43" s="50"/>
      <c r="XCA43" s="50"/>
      <c r="XCB43" s="50"/>
      <c r="XCC43" s="50"/>
      <c r="XCD43" s="50"/>
      <c r="XCE43" s="50"/>
      <c r="XCF43" s="50"/>
      <c r="XCG43" s="50"/>
      <c r="XCH43" s="50"/>
      <c r="XCI43" s="50"/>
      <c r="XCJ43" s="50"/>
      <c r="XCK43" s="50"/>
      <c r="XCL43" s="50"/>
      <c r="XCM43" s="50"/>
      <c r="XCN43" s="50"/>
      <c r="XCO43" s="50"/>
      <c r="XCP43" s="50"/>
      <c r="XCQ43" s="50"/>
      <c r="XCR43" s="50"/>
      <c r="XCS43" s="50"/>
      <c r="XCT43" s="50"/>
      <c r="XCU43" s="50"/>
      <c r="XCV43" s="50"/>
      <c r="XCW43" s="50"/>
      <c r="XCX43" s="50"/>
      <c r="XCY43" s="50"/>
      <c r="XCZ43" s="50"/>
      <c r="XDA43" s="50"/>
      <c r="XDB43" s="50"/>
      <c r="XDC43" s="50"/>
      <c r="XDD43" s="50"/>
      <c r="XDE43" s="50"/>
      <c r="XDF43" s="50"/>
      <c r="XDG43" s="50"/>
      <c r="XDH43" s="50"/>
      <c r="XDI43" s="50"/>
      <c r="XDJ43" s="50"/>
      <c r="XDK43" s="50"/>
      <c r="XDL43" s="50"/>
      <c r="XDM43" s="50"/>
      <c r="XDN43" s="50"/>
      <c r="XDO43" s="50"/>
      <c r="XDP43" s="50"/>
      <c r="XDQ43" s="50"/>
      <c r="XDR43" s="50"/>
      <c r="XDS43" s="50"/>
      <c r="XDT43" s="50"/>
      <c r="XDU43" s="50"/>
      <c r="XDV43" s="50"/>
    </row>
    <row r="44" spans="1:16350" ht="15" customHeight="1" x14ac:dyDescent="0.25">
      <c r="A44" s="50"/>
      <c r="B44" s="44" t="s">
        <v>57</v>
      </c>
      <c r="C44" s="44"/>
      <c r="D44" s="44"/>
      <c r="E44" s="44"/>
      <c r="F44" s="44"/>
      <c r="G44" s="44"/>
      <c r="H44" s="44"/>
      <c r="I44" s="44"/>
      <c r="J44" s="44"/>
      <c r="K44" s="44"/>
      <c r="L44" s="44"/>
      <c r="M44" s="44"/>
      <c r="N44" s="44"/>
      <c r="O44" s="44"/>
      <c r="P44" s="44"/>
      <c r="Q44" s="44"/>
      <c r="R44" s="44"/>
      <c r="S44" s="44"/>
      <c r="T44" s="266">
        <v>92159.978264809994</v>
      </c>
      <c r="U44" s="266">
        <v>93267.950380509996</v>
      </c>
      <c r="V44" s="365">
        <v>94166.060180650005</v>
      </c>
      <c r="W44" s="365">
        <v>95147.746360999998</v>
      </c>
      <c r="X44" s="266">
        <f t="shared" si="26"/>
        <v>98240.09217399999</v>
      </c>
      <c r="Y44" s="266"/>
      <c r="Z44" s="374"/>
      <c r="AA44" s="365">
        <f>'Operating Data'!AA125</f>
        <v>96845.464265000002</v>
      </c>
      <c r="AB44" s="365">
        <f>'Operating Data'!AB125</f>
        <v>97657.975231000004</v>
      </c>
      <c r="AC44" s="365">
        <f>'Operating Data'!AC125</f>
        <v>98048.916198999999</v>
      </c>
      <c r="AD44" s="365">
        <f>'Operating Data'!AD125</f>
        <v>98240.09217399999</v>
      </c>
      <c r="AE44" s="365">
        <f>'Operating Data'!AE125</f>
        <v>98469.68123799999</v>
      </c>
      <c r="AF44" s="365">
        <f>'Operating Data'!AF125</f>
        <v>98699.802156000005</v>
      </c>
      <c r="AI44" s="374"/>
      <c r="AJ44" s="365"/>
      <c r="AK44" s="381"/>
      <c r="AL44" s="381"/>
      <c r="AM44" s="381"/>
      <c r="AN44" s="365"/>
      <c r="AO44" s="381"/>
      <c r="AP44" s="381"/>
      <c r="AQ44" s="381"/>
      <c r="AR44" s="374"/>
      <c r="AS44" s="374"/>
      <c r="AT44" s="374"/>
      <c r="AU44" s="374"/>
      <c r="AV44" s="374"/>
      <c r="AW44" s="374"/>
      <c r="AX44" s="374"/>
      <c r="AY44" s="78"/>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c r="AML44" s="50"/>
      <c r="AMM44" s="50"/>
      <c r="AMN44" s="50"/>
      <c r="AMO44" s="50"/>
      <c r="AMP44" s="50"/>
      <c r="AMQ44" s="50"/>
      <c r="AMR44" s="50"/>
      <c r="AMS44" s="50"/>
      <c r="AMT44" s="50"/>
      <c r="AMU44" s="50"/>
      <c r="AMV44" s="50"/>
      <c r="AMW44" s="50"/>
      <c r="AMX44" s="50"/>
      <c r="AMY44" s="50"/>
      <c r="AMZ44" s="50"/>
      <c r="ANA44" s="50"/>
      <c r="ANB44" s="50"/>
      <c r="ANC44" s="50"/>
      <c r="AND44" s="50"/>
      <c r="ANE44" s="50"/>
      <c r="ANF44" s="50"/>
      <c r="ANG44" s="50"/>
      <c r="ANH44" s="50"/>
      <c r="ANI44" s="50"/>
      <c r="ANJ44" s="50"/>
      <c r="ANK44" s="50"/>
      <c r="ANL44" s="50"/>
      <c r="ANM44" s="50"/>
      <c r="ANN44" s="50"/>
      <c r="ANO44" s="50"/>
      <c r="ANP44" s="50"/>
      <c r="ANQ44" s="50"/>
      <c r="ANR44" s="50"/>
      <c r="ANS44" s="50"/>
      <c r="ANT44" s="50"/>
      <c r="ANU44" s="50"/>
      <c r="ANV44" s="50"/>
      <c r="ANW44" s="50"/>
      <c r="ANX44" s="50"/>
      <c r="ANY44" s="50"/>
      <c r="ANZ44" s="50"/>
      <c r="AOA44" s="50"/>
      <c r="AOB44" s="50"/>
      <c r="AOC44" s="50"/>
      <c r="AOD44" s="50"/>
      <c r="AOE44" s="50"/>
      <c r="AOF44" s="50"/>
      <c r="AOG44" s="50"/>
      <c r="AOH44" s="50"/>
      <c r="AOI44" s="50"/>
      <c r="AOJ44" s="50"/>
      <c r="AOK44" s="50"/>
      <c r="AOL44" s="50"/>
      <c r="AOM44" s="50"/>
      <c r="AON44" s="50"/>
      <c r="AOO44" s="50"/>
      <c r="AOP44" s="50"/>
      <c r="AOQ44" s="50"/>
      <c r="AOR44" s="50"/>
      <c r="AOS44" s="50"/>
      <c r="AOT44" s="50"/>
      <c r="AOU44" s="50"/>
      <c r="AOV44" s="50"/>
      <c r="AOW44" s="50"/>
      <c r="AOX44" s="50"/>
      <c r="AOY44" s="50"/>
      <c r="AOZ44" s="50"/>
      <c r="APA44" s="50"/>
      <c r="APB44" s="50"/>
      <c r="APC44" s="50"/>
      <c r="APD44" s="50"/>
      <c r="APE44" s="50"/>
      <c r="APF44" s="50"/>
      <c r="APG44" s="50"/>
      <c r="APH44" s="50"/>
      <c r="API44" s="50"/>
      <c r="APJ44" s="50"/>
      <c r="APK44" s="50"/>
      <c r="APL44" s="50"/>
      <c r="APM44" s="50"/>
      <c r="APN44" s="50"/>
      <c r="APO44" s="50"/>
      <c r="APP44" s="50"/>
      <c r="APQ44" s="50"/>
      <c r="APR44" s="50"/>
      <c r="APS44" s="50"/>
      <c r="APT44" s="50"/>
      <c r="APU44" s="50"/>
      <c r="APV44" s="50"/>
      <c r="APW44" s="50"/>
      <c r="APX44" s="50"/>
      <c r="APY44" s="50"/>
      <c r="APZ44" s="50"/>
      <c r="AQA44" s="50"/>
      <c r="AQB44" s="50"/>
      <c r="AQC44" s="50"/>
      <c r="AQD44" s="50"/>
      <c r="AQE44" s="50"/>
      <c r="AQF44" s="50"/>
      <c r="AQG44" s="50"/>
      <c r="AQH44" s="50"/>
      <c r="AQI44" s="50"/>
      <c r="AQJ44" s="50"/>
      <c r="AQK44" s="50"/>
      <c r="AQL44" s="50"/>
      <c r="AQM44" s="50"/>
      <c r="AQN44" s="50"/>
      <c r="AQO44" s="50"/>
      <c r="AQP44" s="50"/>
      <c r="AQQ44" s="50"/>
      <c r="AQR44" s="50"/>
      <c r="AQS44" s="50"/>
      <c r="AQT44" s="50"/>
      <c r="AQU44" s="50"/>
      <c r="AQV44" s="50"/>
      <c r="AQW44" s="50"/>
      <c r="AQX44" s="50"/>
      <c r="AQY44" s="50"/>
      <c r="AQZ44" s="50"/>
      <c r="ARA44" s="50"/>
      <c r="ARB44" s="50"/>
      <c r="ARC44" s="50"/>
      <c r="ARD44" s="50"/>
      <c r="ARE44" s="50"/>
      <c r="ARF44" s="50"/>
      <c r="ARG44" s="50"/>
      <c r="ARH44" s="50"/>
      <c r="ARI44" s="50"/>
      <c r="ARJ44" s="50"/>
      <c r="ARK44" s="50"/>
      <c r="ARL44" s="50"/>
      <c r="ARM44" s="50"/>
      <c r="ARN44" s="50"/>
      <c r="ARO44" s="50"/>
      <c r="ARP44" s="50"/>
      <c r="ARQ44" s="50"/>
      <c r="ARR44" s="50"/>
      <c r="ARS44" s="50"/>
      <c r="ART44" s="50"/>
      <c r="ARU44" s="50"/>
      <c r="ARV44" s="50"/>
      <c r="ARW44" s="50"/>
      <c r="ARX44" s="50"/>
      <c r="ARY44" s="50"/>
      <c r="ARZ44" s="50"/>
      <c r="ASA44" s="50"/>
      <c r="ASB44" s="50"/>
      <c r="ASC44" s="50"/>
      <c r="ASD44" s="50"/>
      <c r="ASE44" s="50"/>
      <c r="ASF44" s="50"/>
      <c r="ASG44" s="50"/>
      <c r="ASH44" s="50"/>
      <c r="ASI44" s="50"/>
      <c r="ASJ44" s="50"/>
      <c r="ASK44" s="50"/>
      <c r="ASL44" s="50"/>
      <c r="ASM44" s="50"/>
      <c r="ASN44" s="50"/>
      <c r="ASO44" s="50"/>
      <c r="ASP44" s="50"/>
      <c r="ASQ44" s="50"/>
      <c r="ASR44" s="50"/>
      <c r="ASS44" s="50"/>
      <c r="AST44" s="50"/>
      <c r="ASU44" s="50"/>
      <c r="ASV44" s="50"/>
      <c r="ASW44" s="50"/>
      <c r="ASX44" s="50"/>
      <c r="ASY44" s="50"/>
      <c r="ASZ44" s="50"/>
      <c r="ATA44" s="50"/>
      <c r="ATB44" s="50"/>
      <c r="ATC44" s="50"/>
      <c r="ATD44" s="50"/>
      <c r="ATE44" s="50"/>
      <c r="ATF44" s="50"/>
      <c r="ATG44" s="50"/>
      <c r="ATH44" s="50"/>
      <c r="ATI44" s="50"/>
      <c r="ATJ44" s="50"/>
      <c r="ATK44" s="50"/>
      <c r="ATL44" s="50"/>
      <c r="ATM44" s="50"/>
      <c r="ATN44" s="50"/>
      <c r="ATO44" s="50"/>
      <c r="ATP44" s="50"/>
      <c r="ATQ44" s="50"/>
      <c r="ATR44" s="50"/>
      <c r="ATS44" s="50"/>
      <c r="ATT44" s="50"/>
      <c r="ATU44" s="50"/>
      <c r="ATV44" s="50"/>
      <c r="ATW44" s="50"/>
      <c r="ATX44" s="50"/>
      <c r="ATY44" s="50"/>
      <c r="ATZ44" s="50"/>
      <c r="AUA44" s="50"/>
      <c r="AUB44" s="50"/>
      <c r="AUC44" s="50"/>
      <c r="AUD44" s="50"/>
      <c r="AUE44" s="50"/>
      <c r="AUF44" s="50"/>
      <c r="AUG44" s="50"/>
      <c r="AUH44" s="50"/>
      <c r="AUI44" s="50"/>
      <c r="AUJ44" s="50"/>
      <c r="AUK44" s="50"/>
      <c r="AUL44" s="50"/>
      <c r="AUM44" s="50"/>
      <c r="AUN44" s="50"/>
      <c r="AUO44" s="50"/>
      <c r="AUP44" s="50"/>
      <c r="AUQ44" s="50"/>
      <c r="AUR44" s="50"/>
      <c r="AUS44" s="50"/>
      <c r="AUT44" s="50"/>
      <c r="AUU44" s="50"/>
      <c r="AUV44" s="50"/>
      <c r="AUW44" s="50"/>
      <c r="AUX44" s="50"/>
      <c r="AUY44" s="50"/>
      <c r="AUZ44" s="50"/>
      <c r="AVA44" s="50"/>
      <c r="AVB44" s="50"/>
      <c r="AVC44" s="50"/>
      <c r="AVD44" s="50"/>
      <c r="AVE44" s="50"/>
      <c r="AVF44" s="50"/>
      <c r="AVG44" s="50"/>
      <c r="AVH44" s="50"/>
      <c r="AVI44" s="50"/>
      <c r="AVJ44" s="50"/>
      <c r="AVK44" s="50"/>
      <c r="AVL44" s="50"/>
      <c r="AVM44" s="50"/>
      <c r="AVN44" s="50"/>
      <c r="AVO44" s="50"/>
      <c r="AVP44" s="50"/>
      <c r="AVQ44" s="50"/>
      <c r="AVR44" s="50"/>
      <c r="AVS44" s="50"/>
      <c r="AVT44" s="50"/>
      <c r="AVU44" s="50"/>
      <c r="AVV44" s="50"/>
      <c r="AVW44" s="50"/>
      <c r="AVX44" s="50"/>
      <c r="AVY44" s="50"/>
      <c r="AVZ44" s="50"/>
      <c r="AWA44" s="50"/>
      <c r="AWB44" s="50"/>
      <c r="AWC44" s="50"/>
      <c r="AWD44" s="50"/>
      <c r="AWE44" s="50"/>
      <c r="AWF44" s="50"/>
      <c r="AWG44" s="50"/>
      <c r="AWH44" s="50"/>
      <c r="AWI44" s="50"/>
      <c r="AWJ44" s="50"/>
      <c r="AWK44" s="50"/>
      <c r="AWL44" s="50"/>
      <c r="AWM44" s="50"/>
      <c r="AWN44" s="50"/>
      <c r="AWO44" s="50"/>
      <c r="AWP44" s="50"/>
      <c r="AWQ44" s="50"/>
      <c r="AWR44" s="50"/>
      <c r="AWS44" s="50"/>
      <c r="AWT44" s="50"/>
      <c r="AWU44" s="50"/>
      <c r="AWV44" s="50"/>
      <c r="AWW44" s="50"/>
      <c r="AWX44" s="50"/>
      <c r="AWY44" s="50"/>
      <c r="AWZ44" s="50"/>
      <c r="AXA44" s="50"/>
      <c r="AXB44" s="50"/>
      <c r="AXC44" s="50"/>
      <c r="AXD44" s="50"/>
      <c r="AXE44" s="50"/>
      <c r="AXF44" s="50"/>
      <c r="AXG44" s="50"/>
      <c r="AXH44" s="50"/>
      <c r="AXI44" s="50"/>
      <c r="AXJ44" s="50"/>
      <c r="AXK44" s="50"/>
      <c r="AXL44" s="50"/>
      <c r="AXM44" s="50"/>
      <c r="AXN44" s="50"/>
      <c r="AXO44" s="50"/>
      <c r="AXP44" s="50"/>
      <c r="AXQ44" s="50"/>
      <c r="AXR44" s="50"/>
      <c r="AXS44" s="50"/>
      <c r="AXT44" s="50"/>
      <c r="AXU44" s="50"/>
      <c r="AXV44" s="50"/>
      <c r="AXW44" s="50"/>
      <c r="AXX44" s="50"/>
      <c r="AXY44" s="50"/>
      <c r="AXZ44" s="50"/>
      <c r="AYA44" s="50"/>
      <c r="AYB44" s="50"/>
      <c r="AYC44" s="50"/>
      <c r="AYD44" s="50"/>
      <c r="AYE44" s="50"/>
      <c r="AYF44" s="50"/>
      <c r="AYG44" s="50"/>
      <c r="AYH44" s="50"/>
      <c r="AYI44" s="50"/>
      <c r="AYJ44" s="50"/>
      <c r="AYK44" s="50"/>
      <c r="AYL44" s="50"/>
      <c r="AYM44" s="50"/>
      <c r="AYN44" s="50"/>
      <c r="AYO44" s="50"/>
      <c r="AYP44" s="50"/>
      <c r="AYQ44" s="50"/>
      <c r="AYR44" s="50"/>
      <c r="AYS44" s="50"/>
      <c r="AYT44" s="50"/>
      <c r="AYU44" s="50"/>
      <c r="AYV44" s="50"/>
      <c r="AYW44" s="50"/>
      <c r="AYX44" s="50"/>
      <c r="AYY44" s="50"/>
      <c r="AYZ44" s="50"/>
      <c r="AZA44" s="50"/>
      <c r="AZB44" s="50"/>
      <c r="AZC44" s="50"/>
      <c r="AZD44" s="50"/>
      <c r="AZE44" s="50"/>
      <c r="AZF44" s="50"/>
      <c r="AZG44" s="50"/>
      <c r="AZH44" s="50"/>
      <c r="AZI44" s="50"/>
      <c r="AZJ44" s="50"/>
      <c r="AZK44" s="50"/>
      <c r="AZL44" s="50"/>
      <c r="AZM44" s="50"/>
      <c r="AZN44" s="50"/>
      <c r="AZO44" s="50"/>
      <c r="AZP44" s="50"/>
      <c r="AZQ44" s="50"/>
      <c r="AZR44" s="50"/>
      <c r="AZS44" s="50"/>
      <c r="AZT44" s="50"/>
      <c r="AZU44" s="50"/>
      <c r="AZV44" s="50"/>
      <c r="AZW44" s="50"/>
      <c r="AZX44" s="50"/>
      <c r="AZY44" s="50"/>
      <c r="AZZ44" s="50"/>
      <c r="BAA44" s="50"/>
      <c r="BAB44" s="50"/>
      <c r="BAC44" s="50"/>
      <c r="BAD44" s="50"/>
      <c r="BAE44" s="50"/>
      <c r="BAF44" s="50"/>
      <c r="BAG44" s="50"/>
      <c r="BAH44" s="50"/>
      <c r="BAI44" s="50"/>
      <c r="BAJ44" s="50"/>
      <c r="BAK44" s="50"/>
      <c r="BAL44" s="50"/>
      <c r="BAM44" s="50"/>
      <c r="BAN44" s="50"/>
      <c r="BAO44" s="50"/>
      <c r="BAP44" s="50"/>
      <c r="BAQ44" s="50"/>
      <c r="BAR44" s="50"/>
      <c r="BAS44" s="50"/>
      <c r="BAT44" s="50"/>
      <c r="BAU44" s="50"/>
      <c r="BAV44" s="50"/>
      <c r="BAW44" s="50"/>
      <c r="BAX44" s="50"/>
      <c r="BAY44" s="50"/>
      <c r="BAZ44" s="50"/>
      <c r="BBA44" s="50"/>
      <c r="BBB44" s="50"/>
      <c r="BBC44" s="50"/>
      <c r="BBD44" s="50"/>
      <c r="BBE44" s="50"/>
      <c r="BBF44" s="50"/>
      <c r="BBG44" s="50"/>
      <c r="BBH44" s="50"/>
      <c r="BBI44" s="50"/>
      <c r="BBJ44" s="50"/>
      <c r="BBK44" s="50"/>
      <c r="BBL44" s="50"/>
      <c r="BBM44" s="50"/>
      <c r="BBN44" s="50"/>
      <c r="BBO44" s="50"/>
      <c r="BBP44" s="50"/>
      <c r="BBQ44" s="50"/>
      <c r="BBR44" s="50"/>
      <c r="BBS44" s="50"/>
      <c r="BBT44" s="50"/>
      <c r="BBU44" s="50"/>
      <c r="BBV44" s="50"/>
      <c r="BBW44" s="50"/>
      <c r="BBX44" s="50"/>
      <c r="BBY44" s="50"/>
      <c r="BBZ44" s="50"/>
      <c r="BCA44" s="50"/>
      <c r="BCB44" s="50"/>
      <c r="BCC44" s="50"/>
      <c r="BCD44" s="50"/>
      <c r="BCE44" s="50"/>
      <c r="BCF44" s="50"/>
      <c r="BCG44" s="50"/>
      <c r="BCH44" s="50"/>
      <c r="BCI44" s="50"/>
      <c r="BCJ44" s="50"/>
      <c r="BCK44" s="50"/>
      <c r="BCL44" s="50"/>
      <c r="BCM44" s="50"/>
      <c r="BCN44" s="50"/>
      <c r="BCO44" s="50"/>
      <c r="BCP44" s="50"/>
      <c r="BCQ44" s="50"/>
      <c r="BCR44" s="50"/>
      <c r="BCS44" s="50"/>
      <c r="BCT44" s="50"/>
      <c r="BCU44" s="50"/>
      <c r="BCV44" s="50"/>
      <c r="BCW44" s="50"/>
      <c r="BCX44" s="50"/>
      <c r="BCY44" s="50"/>
      <c r="BCZ44" s="50"/>
      <c r="BDA44" s="50"/>
      <c r="BDB44" s="50"/>
      <c r="BDC44" s="50"/>
      <c r="BDD44" s="50"/>
      <c r="BDE44" s="50"/>
      <c r="BDF44" s="50"/>
      <c r="BDG44" s="50"/>
      <c r="BDH44" s="50"/>
      <c r="BDI44" s="50"/>
      <c r="BDJ44" s="50"/>
      <c r="BDK44" s="50"/>
      <c r="BDL44" s="50"/>
      <c r="BDM44" s="50"/>
      <c r="BDN44" s="50"/>
      <c r="BDO44" s="50"/>
      <c r="BDP44" s="50"/>
      <c r="BDQ44" s="50"/>
      <c r="BDR44" s="50"/>
      <c r="BDS44" s="50"/>
      <c r="BDT44" s="50"/>
      <c r="BDU44" s="50"/>
      <c r="BDV44" s="50"/>
      <c r="BDW44" s="50"/>
      <c r="BDX44" s="50"/>
      <c r="BDY44" s="50"/>
      <c r="BDZ44" s="50"/>
      <c r="BEA44" s="50"/>
      <c r="BEB44" s="50"/>
      <c r="BEC44" s="50"/>
      <c r="BED44" s="50"/>
      <c r="BEE44" s="50"/>
      <c r="BEF44" s="50"/>
      <c r="BEG44" s="50"/>
      <c r="BEH44" s="50"/>
      <c r="BEI44" s="50"/>
      <c r="BEJ44" s="50"/>
      <c r="BEK44" s="50"/>
      <c r="BEL44" s="50"/>
      <c r="BEM44" s="50"/>
      <c r="BEN44" s="50"/>
      <c r="BEO44" s="50"/>
      <c r="BEP44" s="50"/>
      <c r="BEQ44" s="50"/>
      <c r="BER44" s="50"/>
      <c r="BES44" s="50"/>
      <c r="BET44" s="50"/>
      <c r="BEU44" s="50"/>
      <c r="BEV44" s="50"/>
      <c r="BEW44" s="50"/>
      <c r="BEX44" s="50"/>
      <c r="BEY44" s="50"/>
      <c r="BEZ44" s="50"/>
      <c r="BFA44" s="50"/>
      <c r="BFB44" s="50"/>
      <c r="BFC44" s="50"/>
      <c r="BFD44" s="50"/>
      <c r="BFE44" s="50"/>
      <c r="BFF44" s="50"/>
      <c r="BFG44" s="50"/>
      <c r="BFH44" s="50"/>
      <c r="BFI44" s="50"/>
      <c r="BFJ44" s="50"/>
      <c r="BFK44" s="50"/>
      <c r="BFL44" s="50"/>
      <c r="BFM44" s="50"/>
      <c r="BFN44" s="50"/>
      <c r="BFO44" s="50"/>
      <c r="BFP44" s="50"/>
      <c r="BFQ44" s="50"/>
      <c r="BFR44" s="50"/>
      <c r="BFS44" s="50"/>
      <c r="BFT44" s="50"/>
      <c r="BFU44" s="50"/>
      <c r="BFV44" s="50"/>
      <c r="BFW44" s="50"/>
      <c r="BFX44" s="50"/>
      <c r="BFY44" s="50"/>
      <c r="BFZ44" s="50"/>
      <c r="BGA44" s="50"/>
      <c r="BGB44" s="50"/>
      <c r="BGC44" s="50"/>
      <c r="BGD44" s="50"/>
      <c r="BGE44" s="50"/>
      <c r="BGF44" s="50"/>
      <c r="BGG44" s="50"/>
      <c r="BGH44" s="50"/>
      <c r="BGI44" s="50"/>
      <c r="BGJ44" s="50"/>
      <c r="BGK44" s="50"/>
      <c r="BGL44" s="50"/>
      <c r="BGM44" s="50"/>
      <c r="BGN44" s="50"/>
      <c r="BGO44" s="50"/>
      <c r="BGP44" s="50"/>
      <c r="BGQ44" s="50"/>
      <c r="BGR44" s="50"/>
      <c r="BGS44" s="50"/>
      <c r="BGT44" s="50"/>
      <c r="BGU44" s="50"/>
      <c r="BGV44" s="50"/>
      <c r="BGW44" s="50"/>
      <c r="BGX44" s="50"/>
      <c r="BGY44" s="50"/>
      <c r="BGZ44" s="50"/>
      <c r="BHA44" s="50"/>
      <c r="BHB44" s="50"/>
      <c r="BHC44" s="50"/>
      <c r="BHD44" s="50"/>
      <c r="BHE44" s="50"/>
      <c r="BHF44" s="50"/>
      <c r="BHG44" s="50"/>
      <c r="BHH44" s="50"/>
      <c r="BHI44" s="50"/>
      <c r="BHJ44" s="50"/>
      <c r="BHK44" s="50"/>
      <c r="BHL44" s="50"/>
      <c r="BHM44" s="50"/>
      <c r="BHN44" s="50"/>
      <c r="BHO44" s="50"/>
      <c r="BHP44" s="50"/>
      <c r="BHQ44" s="50"/>
      <c r="BHR44" s="50"/>
      <c r="BHS44" s="50"/>
      <c r="BHT44" s="50"/>
      <c r="BHU44" s="50"/>
      <c r="BHV44" s="50"/>
      <c r="BHW44" s="50"/>
      <c r="BHX44" s="50"/>
      <c r="BHY44" s="50"/>
      <c r="BHZ44" s="50"/>
      <c r="BIA44" s="50"/>
      <c r="BIB44" s="50"/>
      <c r="BIC44" s="50"/>
      <c r="BID44" s="50"/>
      <c r="BIE44" s="50"/>
      <c r="BIF44" s="50"/>
      <c r="BIG44" s="50"/>
      <c r="BIH44" s="50"/>
      <c r="BII44" s="50"/>
      <c r="BIJ44" s="50"/>
      <c r="BIK44" s="50"/>
      <c r="BIL44" s="50"/>
      <c r="BIM44" s="50"/>
      <c r="BIN44" s="50"/>
      <c r="BIO44" s="50"/>
      <c r="BIP44" s="50"/>
      <c r="BIQ44" s="50"/>
      <c r="BIR44" s="50"/>
      <c r="BIS44" s="50"/>
      <c r="BIT44" s="50"/>
      <c r="BIU44" s="50"/>
      <c r="BIV44" s="50"/>
      <c r="BIW44" s="50"/>
      <c r="BIX44" s="50"/>
      <c r="BIY44" s="50"/>
      <c r="BIZ44" s="50"/>
      <c r="BJA44" s="50"/>
      <c r="BJB44" s="50"/>
      <c r="BJC44" s="50"/>
      <c r="BJD44" s="50"/>
      <c r="BJE44" s="50"/>
      <c r="BJF44" s="50"/>
      <c r="BJG44" s="50"/>
      <c r="BJH44" s="50"/>
      <c r="BJI44" s="50"/>
      <c r="BJJ44" s="50"/>
      <c r="BJK44" s="50"/>
      <c r="BJL44" s="50"/>
      <c r="BJM44" s="50"/>
      <c r="BJN44" s="50"/>
      <c r="BJO44" s="50"/>
      <c r="BJP44" s="50"/>
      <c r="BJQ44" s="50"/>
      <c r="BJR44" s="50"/>
      <c r="BJS44" s="50"/>
      <c r="BJT44" s="50"/>
      <c r="BJU44" s="50"/>
      <c r="BJV44" s="50"/>
      <c r="BJW44" s="50"/>
      <c r="BJX44" s="50"/>
      <c r="BJY44" s="50"/>
      <c r="BJZ44" s="50"/>
      <c r="BKA44" s="50"/>
      <c r="BKB44" s="50"/>
      <c r="BKC44" s="50"/>
      <c r="BKD44" s="50"/>
      <c r="BKE44" s="50"/>
      <c r="BKF44" s="50"/>
      <c r="BKG44" s="50"/>
      <c r="BKH44" s="50"/>
      <c r="BKI44" s="50"/>
      <c r="BKJ44" s="50"/>
      <c r="BKK44" s="50"/>
      <c r="BKL44" s="50"/>
      <c r="BKM44" s="50"/>
      <c r="BKN44" s="50"/>
      <c r="BKO44" s="50"/>
      <c r="BKP44" s="50"/>
      <c r="BKQ44" s="50"/>
      <c r="BKR44" s="50"/>
      <c r="BKS44" s="50"/>
      <c r="BKT44" s="50"/>
      <c r="BKU44" s="50"/>
      <c r="BKV44" s="50"/>
      <c r="BKW44" s="50"/>
      <c r="BKX44" s="50"/>
      <c r="BKY44" s="50"/>
      <c r="BKZ44" s="50"/>
      <c r="BLA44" s="50"/>
      <c r="BLB44" s="50"/>
      <c r="BLC44" s="50"/>
      <c r="BLD44" s="50"/>
      <c r="BLE44" s="50"/>
      <c r="BLF44" s="50"/>
      <c r="BLG44" s="50"/>
      <c r="BLH44" s="50"/>
      <c r="BLI44" s="50"/>
      <c r="BLJ44" s="50"/>
      <c r="BLK44" s="50"/>
      <c r="BLL44" s="50"/>
      <c r="BLM44" s="50"/>
      <c r="BLN44" s="50"/>
      <c r="BLO44" s="50"/>
      <c r="BLP44" s="50"/>
      <c r="BLQ44" s="50"/>
      <c r="BLR44" s="50"/>
      <c r="BLS44" s="50"/>
      <c r="BLT44" s="50"/>
      <c r="BLU44" s="50"/>
      <c r="BLV44" s="50"/>
      <c r="BLW44" s="50"/>
      <c r="BLX44" s="50"/>
      <c r="BLY44" s="50"/>
      <c r="BLZ44" s="50"/>
      <c r="BMA44" s="50"/>
      <c r="BMB44" s="50"/>
      <c r="BMC44" s="50"/>
      <c r="BMD44" s="50"/>
      <c r="BME44" s="50"/>
      <c r="BMF44" s="50"/>
      <c r="BMG44" s="50"/>
      <c r="BMH44" s="50"/>
      <c r="BMI44" s="50"/>
      <c r="BMJ44" s="50"/>
      <c r="BMK44" s="50"/>
      <c r="BML44" s="50"/>
      <c r="BMM44" s="50"/>
      <c r="BMN44" s="50"/>
      <c r="BMO44" s="50"/>
      <c r="BMP44" s="50"/>
      <c r="BMQ44" s="50"/>
      <c r="BMR44" s="50"/>
      <c r="BMS44" s="50"/>
      <c r="BMT44" s="50"/>
      <c r="BMU44" s="50"/>
      <c r="BMV44" s="50"/>
      <c r="BMW44" s="50"/>
      <c r="BMX44" s="50"/>
      <c r="BMY44" s="50"/>
      <c r="BMZ44" s="50"/>
      <c r="BNA44" s="50"/>
      <c r="BNB44" s="50"/>
      <c r="BNC44" s="50"/>
      <c r="BND44" s="50"/>
      <c r="BNE44" s="50"/>
      <c r="BNF44" s="50"/>
      <c r="BNG44" s="50"/>
      <c r="BNH44" s="50"/>
      <c r="BNI44" s="50"/>
      <c r="BNJ44" s="50"/>
      <c r="BNK44" s="50"/>
      <c r="BNL44" s="50"/>
      <c r="BNM44" s="50"/>
      <c r="BNN44" s="50"/>
      <c r="BNO44" s="50"/>
      <c r="BNP44" s="50"/>
      <c r="BNQ44" s="50"/>
      <c r="BNR44" s="50"/>
      <c r="BNS44" s="50"/>
      <c r="BNT44" s="50"/>
      <c r="BNU44" s="50"/>
      <c r="BNV44" s="50"/>
      <c r="BNW44" s="50"/>
      <c r="BNX44" s="50"/>
      <c r="BNY44" s="50"/>
      <c r="BNZ44" s="50"/>
      <c r="BOA44" s="50"/>
      <c r="BOB44" s="50"/>
      <c r="BOC44" s="50"/>
      <c r="BOD44" s="50"/>
      <c r="BOE44" s="50"/>
      <c r="BOF44" s="50"/>
      <c r="BOG44" s="50"/>
      <c r="BOH44" s="50"/>
      <c r="BOI44" s="50"/>
      <c r="BOJ44" s="50"/>
      <c r="BOK44" s="50"/>
      <c r="BOL44" s="50"/>
      <c r="BOM44" s="50"/>
      <c r="BON44" s="50"/>
      <c r="BOO44" s="50"/>
      <c r="BOP44" s="50"/>
      <c r="BOQ44" s="50"/>
      <c r="BOR44" s="50"/>
      <c r="BOS44" s="50"/>
      <c r="BOT44" s="50"/>
      <c r="BOU44" s="50"/>
      <c r="BOV44" s="50"/>
      <c r="BOW44" s="50"/>
      <c r="BOX44" s="50"/>
      <c r="BOY44" s="50"/>
      <c r="BOZ44" s="50"/>
      <c r="BPA44" s="50"/>
      <c r="BPB44" s="50"/>
      <c r="BPC44" s="50"/>
      <c r="BPD44" s="50"/>
      <c r="BPE44" s="50"/>
      <c r="BPF44" s="50"/>
      <c r="BPG44" s="50"/>
      <c r="BPH44" s="50"/>
      <c r="BPI44" s="50"/>
      <c r="BPJ44" s="50"/>
      <c r="BPK44" s="50"/>
      <c r="BPL44" s="50"/>
      <c r="BPM44" s="50"/>
      <c r="BPN44" s="50"/>
      <c r="BPO44" s="50"/>
      <c r="BPP44" s="50"/>
      <c r="BPQ44" s="50"/>
      <c r="BPR44" s="50"/>
      <c r="BPS44" s="50"/>
      <c r="BPT44" s="50"/>
      <c r="BPU44" s="50"/>
      <c r="BPV44" s="50"/>
      <c r="BPW44" s="50"/>
      <c r="BPX44" s="50"/>
      <c r="BPY44" s="50"/>
      <c r="BPZ44" s="50"/>
      <c r="BQA44" s="50"/>
      <c r="BQB44" s="50"/>
      <c r="BQC44" s="50"/>
      <c r="BQD44" s="50"/>
      <c r="BQE44" s="50"/>
      <c r="BQF44" s="50"/>
      <c r="BQG44" s="50"/>
      <c r="BQH44" s="50"/>
      <c r="BQI44" s="50"/>
      <c r="BQJ44" s="50"/>
      <c r="BQK44" s="50"/>
      <c r="BQL44" s="50"/>
      <c r="BQM44" s="50"/>
      <c r="BQN44" s="50"/>
      <c r="BQO44" s="50"/>
      <c r="BQP44" s="50"/>
      <c r="BQQ44" s="50"/>
      <c r="BQR44" s="50"/>
      <c r="BQS44" s="50"/>
      <c r="BQT44" s="50"/>
      <c r="BQU44" s="50"/>
      <c r="BQV44" s="50"/>
      <c r="BQW44" s="50"/>
      <c r="BQX44" s="50"/>
      <c r="BQY44" s="50"/>
      <c r="BQZ44" s="50"/>
      <c r="BRA44" s="50"/>
      <c r="BRB44" s="50"/>
      <c r="BRC44" s="50"/>
      <c r="BRD44" s="50"/>
      <c r="BRE44" s="50"/>
      <c r="BRF44" s="50"/>
      <c r="BRG44" s="50"/>
      <c r="BRH44" s="50"/>
      <c r="BRI44" s="50"/>
      <c r="BRJ44" s="50"/>
      <c r="BRK44" s="50"/>
      <c r="BRL44" s="50"/>
      <c r="BRM44" s="50"/>
      <c r="BRN44" s="50"/>
      <c r="BRO44" s="50"/>
      <c r="BRP44" s="50"/>
      <c r="BRQ44" s="50"/>
      <c r="BRR44" s="50"/>
      <c r="BRS44" s="50"/>
      <c r="BRT44" s="50"/>
      <c r="BRU44" s="50"/>
      <c r="BRV44" s="50"/>
      <c r="BRW44" s="50"/>
      <c r="BRX44" s="50"/>
      <c r="BRY44" s="50"/>
      <c r="BRZ44" s="50"/>
      <c r="BSA44" s="50"/>
      <c r="BSB44" s="50"/>
      <c r="BSC44" s="50"/>
      <c r="BSD44" s="50"/>
      <c r="BSE44" s="50"/>
      <c r="BSF44" s="50"/>
      <c r="BSG44" s="50"/>
      <c r="BSH44" s="50"/>
      <c r="BSI44" s="50"/>
      <c r="BSJ44" s="50"/>
      <c r="BSK44" s="50"/>
      <c r="BSL44" s="50"/>
      <c r="BSM44" s="50"/>
      <c r="BSN44" s="50"/>
      <c r="BSO44" s="50"/>
      <c r="BSP44" s="50"/>
      <c r="BSQ44" s="50"/>
      <c r="BSR44" s="50"/>
      <c r="BSS44" s="50"/>
      <c r="BST44" s="50"/>
      <c r="BSU44" s="50"/>
      <c r="BSV44" s="50"/>
      <c r="BSW44" s="50"/>
      <c r="BSX44" s="50"/>
      <c r="BSY44" s="50"/>
      <c r="BSZ44" s="50"/>
      <c r="BTA44" s="50"/>
      <c r="BTB44" s="50"/>
      <c r="BTC44" s="50"/>
      <c r="BTD44" s="50"/>
      <c r="BTE44" s="50"/>
      <c r="BTF44" s="50"/>
      <c r="BTG44" s="50"/>
      <c r="BTH44" s="50"/>
      <c r="BTI44" s="50"/>
      <c r="BTJ44" s="50"/>
      <c r="BTK44" s="50"/>
      <c r="BTL44" s="50"/>
      <c r="BTM44" s="50"/>
      <c r="BTN44" s="50"/>
      <c r="BTO44" s="50"/>
      <c r="BTP44" s="50"/>
      <c r="BTQ44" s="50"/>
      <c r="BTR44" s="50"/>
      <c r="BTS44" s="50"/>
      <c r="BTT44" s="50"/>
      <c r="BTU44" s="50"/>
      <c r="BTV44" s="50"/>
      <c r="BTW44" s="50"/>
      <c r="BTX44" s="50"/>
      <c r="BTY44" s="50"/>
      <c r="BTZ44" s="50"/>
      <c r="BUA44" s="50"/>
      <c r="BUB44" s="50"/>
      <c r="BUC44" s="50"/>
      <c r="BUD44" s="50"/>
      <c r="BUE44" s="50"/>
      <c r="BUF44" s="50"/>
      <c r="BUG44" s="50"/>
      <c r="BUH44" s="50"/>
      <c r="BUI44" s="50"/>
      <c r="BUJ44" s="50"/>
      <c r="BUK44" s="50"/>
      <c r="BUL44" s="50"/>
      <c r="BUM44" s="50"/>
      <c r="BUN44" s="50"/>
      <c r="BUO44" s="50"/>
      <c r="BUP44" s="50"/>
      <c r="BUQ44" s="50"/>
      <c r="BUR44" s="50"/>
      <c r="BUS44" s="50"/>
      <c r="BUT44" s="50"/>
      <c r="BUU44" s="50"/>
      <c r="BUV44" s="50"/>
      <c r="BUW44" s="50"/>
      <c r="BUX44" s="50"/>
      <c r="BUY44" s="50"/>
      <c r="BUZ44" s="50"/>
      <c r="BVA44" s="50"/>
      <c r="BVB44" s="50"/>
      <c r="BVC44" s="50"/>
      <c r="BVD44" s="50"/>
      <c r="BVE44" s="50"/>
      <c r="BVF44" s="50"/>
      <c r="BVG44" s="50"/>
      <c r="BVH44" s="50"/>
      <c r="BVI44" s="50"/>
      <c r="BVJ44" s="50"/>
      <c r="BVK44" s="50"/>
      <c r="BVL44" s="50"/>
      <c r="BVM44" s="50"/>
      <c r="BVN44" s="50"/>
      <c r="BVO44" s="50"/>
      <c r="BVP44" s="50"/>
      <c r="BVQ44" s="50"/>
      <c r="BVR44" s="50"/>
      <c r="BVS44" s="50"/>
      <c r="BVT44" s="50"/>
      <c r="BVU44" s="50"/>
      <c r="BVV44" s="50"/>
      <c r="BVW44" s="50"/>
      <c r="BVX44" s="50"/>
      <c r="BVY44" s="50"/>
      <c r="BVZ44" s="50"/>
      <c r="BWA44" s="50"/>
      <c r="BWB44" s="50"/>
      <c r="BWC44" s="50"/>
      <c r="BWD44" s="50"/>
      <c r="BWE44" s="50"/>
      <c r="BWF44" s="50"/>
      <c r="BWG44" s="50"/>
      <c r="BWH44" s="50"/>
      <c r="BWI44" s="50"/>
      <c r="BWJ44" s="50"/>
      <c r="BWK44" s="50"/>
      <c r="BWL44" s="50"/>
      <c r="BWM44" s="50"/>
      <c r="BWN44" s="50"/>
      <c r="BWO44" s="50"/>
      <c r="BWP44" s="50"/>
      <c r="BWQ44" s="50"/>
      <c r="BWR44" s="50"/>
      <c r="BWS44" s="50"/>
      <c r="BWT44" s="50"/>
      <c r="BWU44" s="50"/>
      <c r="BWV44" s="50"/>
      <c r="BWW44" s="50"/>
      <c r="BWX44" s="50"/>
      <c r="BWY44" s="50"/>
      <c r="BWZ44" s="50"/>
      <c r="BXA44" s="50"/>
      <c r="BXB44" s="50"/>
      <c r="BXC44" s="50"/>
      <c r="BXD44" s="50"/>
      <c r="BXE44" s="50"/>
      <c r="BXF44" s="50"/>
      <c r="BXG44" s="50"/>
      <c r="BXH44" s="50"/>
      <c r="BXI44" s="50"/>
      <c r="BXJ44" s="50"/>
      <c r="BXK44" s="50"/>
      <c r="BXL44" s="50"/>
      <c r="BXM44" s="50"/>
      <c r="BXN44" s="50"/>
      <c r="BXO44" s="50"/>
      <c r="BXP44" s="50"/>
      <c r="BXQ44" s="50"/>
      <c r="BXR44" s="50"/>
      <c r="BXS44" s="50"/>
      <c r="BXT44" s="50"/>
      <c r="BXU44" s="50"/>
      <c r="BXV44" s="50"/>
      <c r="BXW44" s="50"/>
      <c r="BXX44" s="50"/>
      <c r="BXY44" s="50"/>
      <c r="BXZ44" s="50"/>
      <c r="BYA44" s="50"/>
      <c r="BYB44" s="50"/>
      <c r="BYC44" s="50"/>
      <c r="BYD44" s="50"/>
      <c r="BYE44" s="50"/>
      <c r="BYF44" s="50"/>
      <c r="BYG44" s="50"/>
      <c r="BYH44" s="50"/>
      <c r="BYI44" s="50"/>
      <c r="BYJ44" s="50"/>
      <c r="BYK44" s="50"/>
      <c r="BYL44" s="50"/>
      <c r="BYM44" s="50"/>
      <c r="BYN44" s="50"/>
      <c r="BYO44" s="50"/>
      <c r="BYP44" s="50"/>
      <c r="BYQ44" s="50"/>
      <c r="BYR44" s="50"/>
      <c r="BYS44" s="50"/>
      <c r="BYT44" s="50"/>
      <c r="BYU44" s="50"/>
      <c r="BYV44" s="50"/>
      <c r="BYW44" s="50"/>
      <c r="BYX44" s="50"/>
      <c r="BYY44" s="50"/>
      <c r="BYZ44" s="50"/>
      <c r="BZA44" s="50"/>
      <c r="BZB44" s="50"/>
      <c r="BZC44" s="50"/>
      <c r="BZD44" s="50"/>
      <c r="BZE44" s="50"/>
      <c r="BZF44" s="50"/>
      <c r="BZG44" s="50"/>
      <c r="BZH44" s="50"/>
      <c r="BZI44" s="50"/>
      <c r="BZJ44" s="50"/>
      <c r="BZK44" s="50"/>
      <c r="BZL44" s="50"/>
      <c r="BZM44" s="50"/>
      <c r="BZN44" s="50"/>
      <c r="BZO44" s="50"/>
      <c r="BZP44" s="50"/>
      <c r="BZQ44" s="50"/>
      <c r="BZR44" s="50"/>
      <c r="BZS44" s="50"/>
      <c r="BZT44" s="50"/>
      <c r="BZU44" s="50"/>
      <c r="BZV44" s="50"/>
      <c r="BZW44" s="50"/>
      <c r="BZX44" s="50"/>
      <c r="BZY44" s="50"/>
      <c r="BZZ44" s="50"/>
      <c r="CAA44" s="50"/>
      <c r="CAB44" s="50"/>
      <c r="CAC44" s="50"/>
      <c r="CAD44" s="50"/>
      <c r="CAE44" s="50"/>
      <c r="CAF44" s="50"/>
      <c r="CAG44" s="50"/>
      <c r="CAH44" s="50"/>
      <c r="CAI44" s="50"/>
      <c r="CAJ44" s="50"/>
      <c r="CAK44" s="50"/>
      <c r="CAL44" s="50"/>
      <c r="CAM44" s="50"/>
      <c r="CAN44" s="50"/>
      <c r="CAO44" s="50"/>
      <c r="CAP44" s="50"/>
      <c r="CAQ44" s="50"/>
      <c r="CAR44" s="50"/>
      <c r="CAS44" s="50"/>
      <c r="CAT44" s="50"/>
      <c r="CAU44" s="50"/>
      <c r="CAV44" s="50"/>
      <c r="CAW44" s="50"/>
      <c r="CAX44" s="50"/>
      <c r="CAY44" s="50"/>
      <c r="CAZ44" s="50"/>
      <c r="CBA44" s="50"/>
      <c r="CBB44" s="50"/>
      <c r="CBC44" s="50"/>
      <c r="CBD44" s="50"/>
      <c r="CBE44" s="50"/>
      <c r="CBF44" s="50"/>
      <c r="CBG44" s="50"/>
      <c r="CBH44" s="50"/>
      <c r="CBI44" s="50"/>
      <c r="CBJ44" s="50"/>
      <c r="CBK44" s="50"/>
      <c r="CBL44" s="50"/>
      <c r="CBM44" s="50"/>
      <c r="CBN44" s="50"/>
      <c r="CBO44" s="50"/>
      <c r="CBP44" s="50"/>
      <c r="CBQ44" s="50"/>
      <c r="CBR44" s="50"/>
      <c r="CBS44" s="50"/>
      <c r="CBT44" s="50"/>
      <c r="CBU44" s="50"/>
      <c r="CBV44" s="50"/>
      <c r="CBW44" s="50"/>
      <c r="CBX44" s="50"/>
      <c r="CBY44" s="50"/>
      <c r="CBZ44" s="50"/>
      <c r="CCA44" s="50"/>
      <c r="CCB44" s="50"/>
      <c r="CCC44" s="50"/>
      <c r="CCD44" s="50"/>
      <c r="CCE44" s="50"/>
      <c r="CCF44" s="50"/>
      <c r="CCG44" s="50"/>
      <c r="CCH44" s="50"/>
      <c r="CCI44" s="50"/>
      <c r="CCJ44" s="50"/>
      <c r="CCK44" s="50"/>
      <c r="CCL44" s="50"/>
      <c r="CCM44" s="50"/>
      <c r="CCN44" s="50"/>
      <c r="CCO44" s="50"/>
      <c r="CCP44" s="50"/>
      <c r="CCQ44" s="50"/>
      <c r="CCR44" s="50"/>
      <c r="CCS44" s="50"/>
      <c r="CCT44" s="50"/>
      <c r="CCU44" s="50"/>
      <c r="CCV44" s="50"/>
      <c r="CCW44" s="50"/>
      <c r="CCX44" s="50"/>
      <c r="CCY44" s="50"/>
      <c r="CCZ44" s="50"/>
      <c r="CDA44" s="50"/>
      <c r="CDB44" s="50"/>
      <c r="CDC44" s="50"/>
      <c r="CDD44" s="50"/>
      <c r="CDE44" s="50"/>
      <c r="CDF44" s="50"/>
      <c r="CDG44" s="50"/>
      <c r="CDH44" s="50"/>
      <c r="CDI44" s="50"/>
      <c r="CDJ44" s="50"/>
      <c r="CDK44" s="50"/>
      <c r="CDL44" s="50"/>
      <c r="CDM44" s="50"/>
      <c r="CDN44" s="50"/>
      <c r="CDO44" s="50"/>
      <c r="CDP44" s="50"/>
      <c r="CDQ44" s="50"/>
      <c r="CDR44" s="50"/>
      <c r="CDS44" s="50"/>
      <c r="CDT44" s="50"/>
      <c r="CDU44" s="50"/>
      <c r="CDV44" s="50"/>
      <c r="CDW44" s="50"/>
      <c r="CDX44" s="50"/>
      <c r="CDY44" s="50"/>
      <c r="CDZ44" s="50"/>
      <c r="CEA44" s="50"/>
      <c r="CEB44" s="50"/>
      <c r="CEC44" s="50"/>
      <c r="CED44" s="50"/>
      <c r="CEE44" s="50"/>
      <c r="CEF44" s="50"/>
      <c r="CEG44" s="50"/>
      <c r="CEH44" s="50"/>
      <c r="CEI44" s="50"/>
      <c r="CEJ44" s="50"/>
      <c r="CEK44" s="50"/>
      <c r="CEL44" s="50"/>
      <c r="CEM44" s="50"/>
      <c r="CEN44" s="50"/>
      <c r="CEO44" s="50"/>
      <c r="CEP44" s="50"/>
      <c r="CEQ44" s="50"/>
      <c r="CER44" s="50"/>
      <c r="CES44" s="50"/>
      <c r="CET44" s="50"/>
      <c r="CEU44" s="50"/>
      <c r="CEV44" s="50"/>
      <c r="CEW44" s="50"/>
      <c r="CEX44" s="50"/>
      <c r="CEY44" s="50"/>
      <c r="CEZ44" s="50"/>
      <c r="CFA44" s="50"/>
      <c r="CFB44" s="50"/>
      <c r="CFC44" s="50"/>
      <c r="CFD44" s="50"/>
      <c r="CFE44" s="50"/>
      <c r="CFF44" s="50"/>
      <c r="CFG44" s="50"/>
      <c r="CFH44" s="50"/>
      <c r="CFI44" s="50"/>
      <c r="CFJ44" s="50"/>
      <c r="CFK44" s="50"/>
      <c r="CFL44" s="50"/>
      <c r="CFM44" s="50"/>
      <c r="CFN44" s="50"/>
      <c r="CFO44" s="50"/>
      <c r="CFP44" s="50"/>
      <c r="CFQ44" s="50"/>
      <c r="CFR44" s="50"/>
      <c r="CFS44" s="50"/>
      <c r="CFT44" s="50"/>
      <c r="CFU44" s="50"/>
      <c r="CFV44" s="50"/>
      <c r="CFW44" s="50"/>
      <c r="CFX44" s="50"/>
      <c r="CFY44" s="50"/>
      <c r="CFZ44" s="50"/>
      <c r="CGA44" s="50"/>
      <c r="CGB44" s="50"/>
      <c r="CGC44" s="50"/>
      <c r="CGD44" s="50"/>
      <c r="CGE44" s="50"/>
      <c r="CGF44" s="50"/>
      <c r="CGG44" s="50"/>
      <c r="CGH44" s="50"/>
      <c r="CGI44" s="50"/>
      <c r="CGJ44" s="50"/>
      <c r="CGK44" s="50"/>
      <c r="CGL44" s="50"/>
      <c r="CGM44" s="50"/>
      <c r="CGN44" s="50"/>
      <c r="CGO44" s="50"/>
      <c r="CGP44" s="50"/>
      <c r="CGQ44" s="50"/>
      <c r="CGR44" s="50"/>
      <c r="CGS44" s="50"/>
      <c r="CGT44" s="50"/>
      <c r="CGU44" s="50"/>
      <c r="CGV44" s="50"/>
      <c r="CGW44" s="50"/>
      <c r="CGX44" s="50"/>
      <c r="CGY44" s="50"/>
      <c r="CGZ44" s="50"/>
      <c r="CHA44" s="50"/>
      <c r="CHB44" s="50"/>
      <c r="CHC44" s="50"/>
      <c r="CHD44" s="50"/>
      <c r="CHE44" s="50"/>
      <c r="CHF44" s="50"/>
      <c r="CHG44" s="50"/>
      <c r="CHH44" s="50"/>
      <c r="CHI44" s="50"/>
      <c r="CHJ44" s="50"/>
      <c r="CHK44" s="50"/>
      <c r="CHL44" s="50"/>
      <c r="CHM44" s="50"/>
      <c r="CHN44" s="50"/>
      <c r="CHO44" s="50"/>
      <c r="CHP44" s="50"/>
      <c r="CHQ44" s="50"/>
      <c r="CHR44" s="50"/>
      <c r="CHS44" s="50"/>
      <c r="CHT44" s="50"/>
      <c r="CHU44" s="50"/>
      <c r="CHV44" s="50"/>
      <c r="CHW44" s="50"/>
      <c r="CHX44" s="50"/>
      <c r="CHY44" s="50"/>
      <c r="CHZ44" s="50"/>
      <c r="CIA44" s="50"/>
      <c r="CIB44" s="50"/>
      <c r="CIC44" s="50"/>
      <c r="CID44" s="50"/>
      <c r="CIE44" s="50"/>
      <c r="CIF44" s="50"/>
      <c r="CIG44" s="50"/>
      <c r="CIH44" s="50"/>
      <c r="CII44" s="50"/>
      <c r="CIJ44" s="50"/>
      <c r="CIK44" s="50"/>
      <c r="CIL44" s="50"/>
      <c r="CIM44" s="50"/>
      <c r="CIN44" s="50"/>
      <c r="CIO44" s="50"/>
      <c r="CIP44" s="50"/>
      <c r="CIQ44" s="50"/>
      <c r="CIR44" s="50"/>
      <c r="CIS44" s="50"/>
      <c r="CIT44" s="50"/>
      <c r="CIU44" s="50"/>
      <c r="CIV44" s="50"/>
      <c r="CIW44" s="50"/>
      <c r="CIX44" s="50"/>
      <c r="CIY44" s="50"/>
      <c r="CIZ44" s="50"/>
      <c r="CJA44" s="50"/>
      <c r="CJB44" s="50"/>
      <c r="CJC44" s="50"/>
      <c r="CJD44" s="50"/>
      <c r="CJE44" s="50"/>
      <c r="CJF44" s="50"/>
      <c r="CJG44" s="50"/>
      <c r="CJH44" s="50"/>
      <c r="CJI44" s="50"/>
      <c r="CJJ44" s="50"/>
      <c r="CJK44" s="50"/>
      <c r="CJL44" s="50"/>
      <c r="CJM44" s="50"/>
      <c r="CJN44" s="50"/>
      <c r="CJO44" s="50"/>
      <c r="CJP44" s="50"/>
      <c r="CJQ44" s="50"/>
      <c r="CJR44" s="50"/>
      <c r="CJS44" s="50"/>
      <c r="CJT44" s="50"/>
      <c r="CJU44" s="50"/>
      <c r="CJV44" s="50"/>
      <c r="CJW44" s="50"/>
      <c r="CJX44" s="50"/>
      <c r="CJY44" s="50"/>
      <c r="CJZ44" s="50"/>
      <c r="CKA44" s="50"/>
      <c r="CKB44" s="50"/>
      <c r="CKC44" s="50"/>
      <c r="CKD44" s="50"/>
      <c r="CKE44" s="50"/>
      <c r="CKF44" s="50"/>
      <c r="CKG44" s="50"/>
      <c r="CKH44" s="50"/>
      <c r="CKI44" s="50"/>
      <c r="CKJ44" s="50"/>
      <c r="CKK44" s="50"/>
      <c r="CKL44" s="50"/>
      <c r="CKM44" s="50"/>
      <c r="CKN44" s="50"/>
      <c r="CKO44" s="50"/>
      <c r="CKP44" s="50"/>
      <c r="CKQ44" s="50"/>
      <c r="CKR44" s="50"/>
      <c r="CKS44" s="50"/>
      <c r="CKT44" s="50"/>
      <c r="CKU44" s="50"/>
      <c r="CKV44" s="50"/>
      <c r="CKW44" s="50"/>
      <c r="CKX44" s="50"/>
      <c r="CKY44" s="50"/>
      <c r="CKZ44" s="50"/>
      <c r="CLA44" s="50"/>
      <c r="CLB44" s="50"/>
      <c r="CLC44" s="50"/>
      <c r="CLD44" s="50"/>
      <c r="CLE44" s="50"/>
      <c r="CLF44" s="50"/>
      <c r="CLG44" s="50"/>
      <c r="CLH44" s="50"/>
      <c r="CLI44" s="50"/>
      <c r="CLJ44" s="50"/>
      <c r="CLK44" s="50"/>
      <c r="CLL44" s="50"/>
      <c r="CLM44" s="50"/>
      <c r="CLN44" s="50"/>
      <c r="CLO44" s="50"/>
      <c r="CLP44" s="50"/>
      <c r="CLQ44" s="50"/>
      <c r="CLR44" s="50"/>
      <c r="CLS44" s="50"/>
      <c r="CLT44" s="50"/>
      <c r="CLU44" s="50"/>
      <c r="CLV44" s="50"/>
      <c r="CLW44" s="50"/>
      <c r="CLX44" s="50"/>
      <c r="CLY44" s="50"/>
      <c r="CLZ44" s="50"/>
      <c r="CMA44" s="50"/>
      <c r="CMB44" s="50"/>
      <c r="CMC44" s="50"/>
      <c r="CMD44" s="50"/>
      <c r="CME44" s="50"/>
      <c r="CMF44" s="50"/>
      <c r="CMG44" s="50"/>
      <c r="CMH44" s="50"/>
      <c r="CMI44" s="50"/>
      <c r="CMJ44" s="50"/>
      <c r="CMK44" s="50"/>
      <c r="CML44" s="50"/>
      <c r="CMM44" s="50"/>
      <c r="CMN44" s="50"/>
      <c r="CMO44" s="50"/>
      <c r="CMP44" s="50"/>
      <c r="CMQ44" s="50"/>
      <c r="CMR44" s="50"/>
      <c r="CMS44" s="50"/>
      <c r="CMT44" s="50"/>
      <c r="CMU44" s="50"/>
      <c r="CMV44" s="50"/>
      <c r="CMW44" s="50"/>
      <c r="CMX44" s="50"/>
      <c r="CMY44" s="50"/>
      <c r="CMZ44" s="50"/>
      <c r="CNA44" s="50"/>
      <c r="CNB44" s="50"/>
      <c r="CNC44" s="50"/>
      <c r="CND44" s="50"/>
      <c r="CNE44" s="50"/>
      <c r="CNF44" s="50"/>
      <c r="CNG44" s="50"/>
      <c r="CNH44" s="50"/>
      <c r="CNI44" s="50"/>
      <c r="CNJ44" s="50"/>
      <c r="CNK44" s="50"/>
      <c r="CNL44" s="50"/>
      <c r="CNM44" s="50"/>
      <c r="CNN44" s="50"/>
      <c r="CNO44" s="50"/>
      <c r="CNP44" s="50"/>
      <c r="CNQ44" s="50"/>
      <c r="CNR44" s="50"/>
      <c r="CNS44" s="50"/>
      <c r="CNT44" s="50"/>
      <c r="CNU44" s="50"/>
      <c r="CNV44" s="50"/>
      <c r="CNW44" s="50"/>
      <c r="CNX44" s="50"/>
      <c r="CNY44" s="50"/>
      <c r="CNZ44" s="50"/>
      <c r="COA44" s="50"/>
      <c r="COB44" s="50"/>
      <c r="COC44" s="50"/>
      <c r="COD44" s="50"/>
      <c r="COE44" s="50"/>
      <c r="COF44" s="50"/>
      <c r="COG44" s="50"/>
      <c r="COH44" s="50"/>
      <c r="COI44" s="50"/>
      <c r="COJ44" s="50"/>
      <c r="COK44" s="50"/>
      <c r="COL44" s="50"/>
      <c r="COM44" s="50"/>
      <c r="CON44" s="50"/>
      <c r="COO44" s="50"/>
      <c r="COP44" s="50"/>
      <c r="COQ44" s="50"/>
      <c r="COR44" s="50"/>
      <c r="COS44" s="50"/>
      <c r="COT44" s="50"/>
      <c r="COU44" s="50"/>
      <c r="COV44" s="50"/>
      <c r="COW44" s="50"/>
      <c r="COX44" s="50"/>
      <c r="COY44" s="50"/>
      <c r="COZ44" s="50"/>
      <c r="CPA44" s="50"/>
      <c r="CPB44" s="50"/>
      <c r="CPC44" s="50"/>
      <c r="CPD44" s="50"/>
      <c r="CPE44" s="50"/>
      <c r="CPF44" s="50"/>
      <c r="CPG44" s="50"/>
      <c r="CPH44" s="50"/>
      <c r="CPI44" s="50"/>
      <c r="CPJ44" s="50"/>
      <c r="CPK44" s="50"/>
      <c r="CPL44" s="50"/>
      <c r="CPM44" s="50"/>
      <c r="CPN44" s="50"/>
      <c r="CPO44" s="50"/>
      <c r="CPP44" s="50"/>
      <c r="CPQ44" s="50"/>
      <c r="CPR44" s="50"/>
      <c r="CPS44" s="50"/>
      <c r="CPT44" s="50"/>
      <c r="CPU44" s="50"/>
      <c r="CPV44" s="50"/>
      <c r="CPW44" s="50"/>
      <c r="CPX44" s="50"/>
      <c r="CPY44" s="50"/>
      <c r="CPZ44" s="50"/>
      <c r="CQA44" s="50"/>
      <c r="CQB44" s="50"/>
      <c r="CQC44" s="50"/>
      <c r="CQD44" s="50"/>
      <c r="CQE44" s="50"/>
      <c r="CQF44" s="50"/>
      <c r="CQG44" s="50"/>
      <c r="CQH44" s="50"/>
      <c r="CQI44" s="50"/>
      <c r="CQJ44" s="50"/>
      <c r="CQK44" s="50"/>
      <c r="CQL44" s="50"/>
      <c r="CQM44" s="50"/>
      <c r="CQN44" s="50"/>
      <c r="CQO44" s="50"/>
      <c r="CQP44" s="50"/>
      <c r="CQQ44" s="50"/>
      <c r="CQR44" s="50"/>
      <c r="CQS44" s="50"/>
      <c r="CQT44" s="50"/>
      <c r="CQU44" s="50"/>
      <c r="CQV44" s="50"/>
      <c r="CQW44" s="50"/>
      <c r="CQX44" s="50"/>
      <c r="CQY44" s="50"/>
      <c r="CQZ44" s="50"/>
      <c r="CRA44" s="50"/>
      <c r="CRB44" s="50"/>
      <c r="CRC44" s="50"/>
      <c r="CRD44" s="50"/>
      <c r="CRE44" s="50"/>
      <c r="CRF44" s="50"/>
      <c r="CRG44" s="50"/>
      <c r="CRH44" s="50"/>
      <c r="CRI44" s="50"/>
      <c r="CRJ44" s="50"/>
      <c r="CRK44" s="50"/>
      <c r="CRL44" s="50"/>
      <c r="CRM44" s="50"/>
      <c r="CRN44" s="50"/>
      <c r="CRO44" s="50"/>
      <c r="CRP44" s="50"/>
      <c r="CRQ44" s="50"/>
      <c r="CRR44" s="50"/>
      <c r="CRS44" s="50"/>
      <c r="CRT44" s="50"/>
      <c r="CRU44" s="50"/>
      <c r="CRV44" s="50"/>
      <c r="CRW44" s="50"/>
      <c r="CRX44" s="50"/>
      <c r="CRY44" s="50"/>
      <c r="CRZ44" s="50"/>
      <c r="CSA44" s="50"/>
      <c r="CSB44" s="50"/>
      <c r="CSC44" s="50"/>
      <c r="CSD44" s="50"/>
      <c r="CSE44" s="50"/>
      <c r="CSF44" s="50"/>
      <c r="CSG44" s="50"/>
      <c r="CSH44" s="50"/>
      <c r="CSI44" s="50"/>
      <c r="CSJ44" s="50"/>
      <c r="CSK44" s="50"/>
      <c r="CSL44" s="50"/>
      <c r="CSM44" s="50"/>
      <c r="CSN44" s="50"/>
      <c r="CSO44" s="50"/>
      <c r="CSP44" s="50"/>
      <c r="CSQ44" s="50"/>
      <c r="CSR44" s="50"/>
      <c r="CSS44" s="50"/>
      <c r="CST44" s="50"/>
      <c r="CSU44" s="50"/>
      <c r="CSV44" s="50"/>
      <c r="CSW44" s="50"/>
      <c r="CSX44" s="50"/>
      <c r="CSY44" s="50"/>
      <c r="CSZ44" s="50"/>
      <c r="CTA44" s="50"/>
      <c r="CTB44" s="50"/>
      <c r="CTC44" s="50"/>
      <c r="CTD44" s="50"/>
      <c r="CTE44" s="50"/>
      <c r="CTF44" s="50"/>
      <c r="CTG44" s="50"/>
      <c r="CTH44" s="50"/>
      <c r="CTI44" s="50"/>
      <c r="CTJ44" s="50"/>
      <c r="CTK44" s="50"/>
      <c r="CTL44" s="50"/>
      <c r="CTM44" s="50"/>
      <c r="CTN44" s="50"/>
      <c r="CTO44" s="50"/>
      <c r="CTP44" s="50"/>
      <c r="CTQ44" s="50"/>
      <c r="CTR44" s="50"/>
      <c r="CTS44" s="50"/>
      <c r="CTT44" s="50"/>
      <c r="CTU44" s="50"/>
      <c r="CTV44" s="50"/>
      <c r="CTW44" s="50"/>
      <c r="CTX44" s="50"/>
      <c r="CTY44" s="50"/>
      <c r="CTZ44" s="50"/>
      <c r="CUA44" s="50"/>
      <c r="CUB44" s="50"/>
      <c r="CUC44" s="50"/>
      <c r="CUD44" s="50"/>
      <c r="CUE44" s="50"/>
      <c r="CUF44" s="50"/>
      <c r="CUG44" s="50"/>
      <c r="CUH44" s="50"/>
      <c r="CUI44" s="50"/>
      <c r="CUJ44" s="50"/>
      <c r="CUK44" s="50"/>
      <c r="CUL44" s="50"/>
      <c r="CUM44" s="50"/>
      <c r="CUN44" s="50"/>
      <c r="CUO44" s="50"/>
      <c r="CUP44" s="50"/>
      <c r="CUQ44" s="50"/>
      <c r="CUR44" s="50"/>
      <c r="CUS44" s="50"/>
      <c r="CUT44" s="50"/>
      <c r="CUU44" s="50"/>
      <c r="CUV44" s="50"/>
      <c r="CUW44" s="50"/>
      <c r="CUX44" s="50"/>
      <c r="CUY44" s="50"/>
      <c r="CUZ44" s="50"/>
      <c r="CVA44" s="50"/>
      <c r="CVB44" s="50"/>
      <c r="CVC44" s="50"/>
      <c r="CVD44" s="50"/>
      <c r="CVE44" s="50"/>
      <c r="CVF44" s="50"/>
      <c r="CVG44" s="50"/>
      <c r="CVH44" s="50"/>
      <c r="CVI44" s="50"/>
      <c r="CVJ44" s="50"/>
      <c r="CVK44" s="50"/>
      <c r="CVL44" s="50"/>
      <c r="CVM44" s="50"/>
      <c r="CVN44" s="50"/>
      <c r="CVO44" s="50"/>
      <c r="CVP44" s="50"/>
      <c r="CVQ44" s="50"/>
      <c r="CVR44" s="50"/>
      <c r="CVS44" s="50"/>
      <c r="CVT44" s="50"/>
      <c r="CVU44" s="50"/>
      <c r="CVV44" s="50"/>
      <c r="CVW44" s="50"/>
      <c r="CVX44" s="50"/>
      <c r="CVY44" s="50"/>
      <c r="CVZ44" s="50"/>
      <c r="CWA44" s="50"/>
      <c r="CWB44" s="50"/>
      <c r="CWC44" s="50"/>
      <c r="CWD44" s="50"/>
      <c r="CWE44" s="50"/>
      <c r="CWF44" s="50"/>
      <c r="CWG44" s="50"/>
      <c r="CWH44" s="50"/>
      <c r="CWI44" s="50"/>
      <c r="CWJ44" s="50"/>
      <c r="CWK44" s="50"/>
      <c r="CWL44" s="50"/>
      <c r="CWM44" s="50"/>
      <c r="CWN44" s="50"/>
      <c r="CWO44" s="50"/>
      <c r="CWP44" s="50"/>
      <c r="CWQ44" s="50"/>
      <c r="CWR44" s="50"/>
      <c r="CWS44" s="50"/>
      <c r="CWT44" s="50"/>
      <c r="CWU44" s="50"/>
      <c r="CWV44" s="50"/>
      <c r="CWW44" s="50"/>
      <c r="CWX44" s="50"/>
      <c r="CWY44" s="50"/>
      <c r="CWZ44" s="50"/>
      <c r="CXA44" s="50"/>
      <c r="CXB44" s="50"/>
      <c r="CXC44" s="50"/>
      <c r="CXD44" s="50"/>
      <c r="CXE44" s="50"/>
      <c r="CXF44" s="50"/>
      <c r="CXG44" s="50"/>
      <c r="CXH44" s="50"/>
      <c r="CXI44" s="50"/>
      <c r="CXJ44" s="50"/>
      <c r="CXK44" s="50"/>
      <c r="CXL44" s="50"/>
      <c r="CXM44" s="50"/>
      <c r="CXN44" s="50"/>
      <c r="CXO44" s="50"/>
      <c r="CXP44" s="50"/>
      <c r="CXQ44" s="50"/>
      <c r="CXR44" s="50"/>
      <c r="CXS44" s="50"/>
      <c r="CXT44" s="50"/>
      <c r="CXU44" s="50"/>
      <c r="CXV44" s="50"/>
      <c r="CXW44" s="50"/>
      <c r="CXX44" s="50"/>
      <c r="CXY44" s="50"/>
      <c r="CXZ44" s="50"/>
      <c r="CYA44" s="50"/>
      <c r="CYB44" s="50"/>
      <c r="CYC44" s="50"/>
      <c r="CYD44" s="50"/>
      <c r="CYE44" s="50"/>
      <c r="CYF44" s="50"/>
      <c r="CYG44" s="50"/>
      <c r="CYH44" s="50"/>
      <c r="CYI44" s="50"/>
      <c r="CYJ44" s="50"/>
      <c r="CYK44" s="50"/>
      <c r="CYL44" s="50"/>
      <c r="CYM44" s="50"/>
      <c r="CYN44" s="50"/>
      <c r="CYO44" s="50"/>
      <c r="CYP44" s="50"/>
      <c r="CYQ44" s="50"/>
      <c r="CYR44" s="50"/>
      <c r="CYS44" s="50"/>
      <c r="CYT44" s="50"/>
      <c r="CYU44" s="50"/>
      <c r="CYV44" s="50"/>
      <c r="CYW44" s="50"/>
      <c r="CYX44" s="50"/>
      <c r="CYY44" s="50"/>
      <c r="CYZ44" s="50"/>
      <c r="CZA44" s="50"/>
      <c r="CZB44" s="50"/>
      <c r="CZC44" s="50"/>
      <c r="CZD44" s="50"/>
      <c r="CZE44" s="50"/>
      <c r="CZF44" s="50"/>
      <c r="CZG44" s="50"/>
      <c r="CZH44" s="50"/>
      <c r="CZI44" s="50"/>
      <c r="CZJ44" s="50"/>
      <c r="CZK44" s="50"/>
      <c r="CZL44" s="50"/>
      <c r="CZM44" s="50"/>
      <c r="CZN44" s="50"/>
      <c r="CZO44" s="50"/>
      <c r="CZP44" s="50"/>
      <c r="CZQ44" s="50"/>
      <c r="CZR44" s="50"/>
      <c r="CZS44" s="50"/>
      <c r="CZT44" s="50"/>
      <c r="CZU44" s="50"/>
      <c r="CZV44" s="50"/>
      <c r="CZW44" s="50"/>
      <c r="CZX44" s="50"/>
      <c r="CZY44" s="50"/>
      <c r="CZZ44" s="50"/>
      <c r="DAA44" s="50"/>
      <c r="DAB44" s="50"/>
      <c r="DAC44" s="50"/>
      <c r="DAD44" s="50"/>
      <c r="DAE44" s="50"/>
      <c r="DAF44" s="50"/>
      <c r="DAG44" s="50"/>
      <c r="DAH44" s="50"/>
      <c r="DAI44" s="50"/>
      <c r="DAJ44" s="50"/>
      <c r="DAK44" s="50"/>
      <c r="DAL44" s="50"/>
      <c r="DAM44" s="50"/>
      <c r="DAN44" s="50"/>
      <c r="DAO44" s="50"/>
      <c r="DAP44" s="50"/>
      <c r="DAQ44" s="50"/>
      <c r="DAR44" s="50"/>
      <c r="DAS44" s="50"/>
      <c r="DAT44" s="50"/>
      <c r="DAU44" s="50"/>
      <c r="DAV44" s="50"/>
      <c r="DAW44" s="50"/>
      <c r="DAX44" s="50"/>
      <c r="DAY44" s="50"/>
      <c r="DAZ44" s="50"/>
      <c r="DBA44" s="50"/>
      <c r="DBB44" s="50"/>
      <c r="DBC44" s="50"/>
      <c r="DBD44" s="50"/>
      <c r="DBE44" s="50"/>
      <c r="DBF44" s="50"/>
      <c r="DBG44" s="50"/>
      <c r="DBH44" s="50"/>
      <c r="DBI44" s="50"/>
      <c r="DBJ44" s="50"/>
      <c r="DBK44" s="50"/>
      <c r="DBL44" s="50"/>
      <c r="DBM44" s="50"/>
      <c r="DBN44" s="50"/>
      <c r="DBO44" s="50"/>
      <c r="DBP44" s="50"/>
      <c r="DBQ44" s="50"/>
      <c r="DBR44" s="50"/>
      <c r="DBS44" s="50"/>
      <c r="DBT44" s="50"/>
      <c r="DBU44" s="50"/>
      <c r="DBV44" s="50"/>
      <c r="DBW44" s="50"/>
      <c r="DBX44" s="50"/>
      <c r="DBY44" s="50"/>
      <c r="DBZ44" s="50"/>
      <c r="DCA44" s="50"/>
      <c r="DCB44" s="50"/>
      <c r="DCC44" s="50"/>
      <c r="DCD44" s="50"/>
      <c r="DCE44" s="50"/>
      <c r="DCF44" s="50"/>
      <c r="DCG44" s="50"/>
      <c r="DCH44" s="50"/>
      <c r="DCI44" s="50"/>
      <c r="DCJ44" s="50"/>
      <c r="DCK44" s="50"/>
      <c r="DCL44" s="50"/>
      <c r="DCM44" s="50"/>
      <c r="DCN44" s="50"/>
      <c r="DCO44" s="50"/>
      <c r="DCP44" s="50"/>
      <c r="DCQ44" s="50"/>
      <c r="DCR44" s="50"/>
      <c r="DCS44" s="50"/>
      <c r="DCT44" s="50"/>
      <c r="DCU44" s="50"/>
      <c r="DCV44" s="50"/>
      <c r="DCW44" s="50"/>
      <c r="DCX44" s="50"/>
      <c r="DCY44" s="50"/>
      <c r="DCZ44" s="50"/>
      <c r="DDA44" s="50"/>
      <c r="DDB44" s="50"/>
      <c r="DDC44" s="50"/>
      <c r="DDD44" s="50"/>
      <c r="DDE44" s="50"/>
      <c r="DDF44" s="50"/>
      <c r="DDG44" s="50"/>
      <c r="DDH44" s="50"/>
      <c r="DDI44" s="50"/>
      <c r="DDJ44" s="50"/>
      <c r="DDK44" s="50"/>
      <c r="DDL44" s="50"/>
      <c r="DDM44" s="50"/>
      <c r="DDN44" s="50"/>
      <c r="DDO44" s="50"/>
      <c r="DDP44" s="50"/>
      <c r="DDQ44" s="50"/>
      <c r="DDR44" s="50"/>
      <c r="DDS44" s="50"/>
      <c r="DDT44" s="50"/>
      <c r="DDU44" s="50"/>
      <c r="DDV44" s="50"/>
      <c r="DDW44" s="50"/>
      <c r="DDX44" s="50"/>
      <c r="DDY44" s="50"/>
      <c r="DDZ44" s="50"/>
      <c r="DEA44" s="50"/>
      <c r="DEB44" s="50"/>
      <c r="DEC44" s="50"/>
      <c r="DED44" s="50"/>
      <c r="DEE44" s="50"/>
      <c r="DEF44" s="50"/>
      <c r="DEG44" s="50"/>
      <c r="DEH44" s="50"/>
      <c r="DEI44" s="50"/>
      <c r="DEJ44" s="50"/>
      <c r="DEK44" s="50"/>
      <c r="DEL44" s="50"/>
      <c r="DEM44" s="50"/>
      <c r="DEN44" s="50"/>
      <c r="DEO44" s="50"/>
      <c r="DEP44" s="50"/>
      <c r="DEQ44" s="50"/>
      <c r="DER44" s="50"/>
      <c r="DES44" s="50"/>
      <c r="DET44" s="50"/>
      <c r="DEU44" s="50"/>
      <c r="DEV44" s="50"/>
      <c r="DEW44" s="50"/>
      <c r="DEX44" s="50"/>
      <c r="DEY44" s="50"/>
      <c r="DEZ44" s="50"/>
      <c r="DFA44" s="50"/>
      <c r="DFB44" s="50"/>
      <c r="DFC44" s="50"/>
      <c r="DFD44" s="50"/>
      <c r="DFE44" s="50"/>
      <c r="DFF44" s="50"/>
      <c r="DFG44" s="50"/>
      <c r="DFH44" s="50"/>
      <c r="DFI44" s="50"/>
      <c r="DFJ44" s="50"/>
      <c r="DFK44" s="50"/>
      <c r="DFL44" s="50"/>
      <c r="DFM44" s="50"/>
      <c r="DFN44" s="50"/>
      <c r="DFO44" s="50"/>
      <c r="DFP44" s="50"/>
      <c r="DFQ44" s="50"/>
      <c r="DFR44" s="50"/>
      <c r="DFS44" s="50"/>
      <c r="DFT44" s="50"/>
      <c r="DFU44" s="50"/>
      <c r="DFV44" s="50"/>
      <c r="DFW44" s="50"/>
      <c r="DFX44" s="50"/>
      <c r="DFY44" s="50"/>
      <c r="DFZ44" s="50"/>
      <c r="DGA44" s="50"/>
      <c r="DGB44" s="50"/>
      <c r="DGC44" s="50"/>
      <c r="DGD44" s="50"/>
      <c r="DGE44" s="50"/>
      <c r="DGF44" s="50"/>
      <c r="DGG44" s="50"/>
      <c r="DGH44" s="50"/>
      <c r="DGI44" s="50"/>
      <c r="DGJ44" s="50"/>
      <c r="DGK44" s="50"/>
      <c r="DGL44" s="50"/>
      <c r="DGM44" s="50"/>
      <c r="DGN44" s="50"/>
      <c r="DGO44" s="50"/>
      <c r="DGP44" s="50"/>
      <c r="DGQ44" s="50"/>
      <c r="DGR44" s="50"/>
      <c r="DGS44" s="50"/>
      <c r="DGT44" s="50"/>
      <c r="DGU44" s="50"/>
      <c r="DGV44" s="50"/>
      <c r="DGW44" s="50"/>
      <c r="DGX44" s="50"/>
      <c r="DGY44" s="50"/>
      <c r="DGZ44" s="50"/>
      <c r="DHA44" s="50"/>
      <c r="DHB44" s="50"/>
      <c r="DHC44" s="50"/>
      <c r="DHD44" s="50"/>
      <c r="DHE44" s="50"/>
      <c r="DHF44" s="50"/>
      <c r="DHG44" s="50"/>
      <c r="DHH44" s="50"/>
      <c r="DHI44" s="50"/>
      <c r="DHJ44" s="50"/>
      <c r="DHK44" s="50"/>
      <c r="DHL44" s="50"/>
      <c r="DHM44" s="50"/>
      <c r="DHN44" s="50"/>
      <c r="DHO44" s="50"/>
      <c r="DHP44" s="50"/>
      <c r="DHQ44" s="50"/>
      <c r="DHR44" s="50"/>
      <c r="DHS44" s="50"/>
      <c r="DHT44" s="50"/>
      <c r="DHU44" s="50"/>
      <c r="DHV44" s="50"/>
      <c r="DHW44" s="50"/>
      <c r="DHX44" s="50"/>
      <c r="DHY44" s="50"/>
      <c r="DHZ44" s="50"/>
      <c r="DIA44" s="50"/>
      <c r="DIB44" s="50"/>
      <c r="DIC44" s="50"/>
      <c r="DID44" s="50"/>
      <c r="DIE44" s="50"/>
      <c r="DIF44" s="50"/>
      <c r="DIG44" s="50"/>
      <c r="DIH44" s="50"/>
      <c r="DII44" s="50"/>
      <c r="DIJ44" s="50"/>
      <c r="DIK44" s="50"/>
      <c r="DIL44" s="50"/>
      <c r="DIM44" s="50"/>
      <c r="DIN44" s="50"/>
      <c r="DIO44" s="50"/>
      <c r="DIP44" s="50"/>
      <c r="DIQ44" s="50"/>
      <c r="DIR44" s="50"/>
      <c r="DIS44" s="50"/>
      <c r="DIT44" s="50"/>
      <c r="DIU44" s="50"/>
      <c r="DIV44" s="50"/>
      <c r="DIW44" s="50"/>
      <c r="DIX44" s="50"/>
      <c r="DIY44" s="50"/>
      <c r="DIZ44" s="50"/>
      <c r="DJA44" s="50"/>
      <c r="DJB44" s="50"/>
      <c r="DJC44" s="50"/>
      <c r="DJD44" s="50"/>
      <c r="DJE44" s="50"/>
      <c r="DJF44" s="50"/>
      <c r="DJG44" s="50"/>
      <c r="DJH44" s="50"/>
      <c r="DJI44" s="50"/>
      <c r="DJJ44" s="50"/>
      <c r="DJK44" s="50"/>
      <c r="DJL44" s="50"/>
      <c r="DJM44" s="50"/>
      <c r="DJN44" s="50"/>
      <c r="DJO44" s="50"/>
      <c r="DJP44" s="50"/>
      <c r="DJQ44" s="50"/>
      <c r="DJR44" s="50"/>
      <c r="DJS44" s="50"/>
      <c r="DJT44" s="50"/>
      <c r="DJU44" s="50"/>
      <c r="DJV44" s="50"/>
      <c r="DJW44" s="50"/>
      <c r="DJX44" s="50"/>
      <c r="DJY44" s="50"/>
      <c r="DJZ44" s="50"/>
      <c r="DKA44" s="50"/>
      <c r="DKB44" s="50"/>
      <c r="DKC44" s="50"/>
      <c r="DKD44" s="50"/>
      <c r="DKE44" s="50"/>
      <c r="DKF44" s="50"/>
      <c r="DKG44" s="50"/>
      <c r="DKH44" s="50"/>
      <c r="DKI44" s="50"/>
      <c r="DKJ44" s="50"/>
      <c r="DKK44" s="50"/>
      <c r="DKL44" s="50"/>
      <c r="DKM44" s="50"/>
      <c r="DKN44" s="50"/>
      <c r="DKO44" s="50"/>
      <c r="DKP44" s="50"/>
      <c r="DKQ44" s="50"/>
      <c r="DKR44" s="50"/>
      <c r="DKS44" s="50"/>
      <c r="DKT44" s="50"/>
      <c r="DKU44" s="50"/>
      <c r="DKV44" s="50"/>
      <c r="DKW44" s="50"/>
      <c r="DKX44" s="50"/>
      <c r="DKY44" s="50"/>
      <c r="DKZ44" s="50"/>
      <c r="DLA44" s="50"/>
      <c r="DLB44" s="50"/>
      <c r="DLC44" s="50"/>
      <c r="DLD44" s="50"/>
      <c r="DLE44" s="50"/>
      <c r="DLF44" s="50"/>
      <c r="DLG44" s="50"/>
      <c r="DLH44" s="50"/>
      <c r="DLI44" s="50"/>
      <c r="DLJ44" s="50"/>
      <c r="DLK44" s="50"/>
      <c r="DLL44" s="50"/>
      <c r="DLM44" s="50"/>
      <c r="DLN44" s="50"/>
      <c r="DLO44" s="50"/>
      <c r="DLP44" s="50"/>
      <c r="DLQ44" s="50"/>
      <c r="DLR44" s="50"/>
      <c r="DLS44" s="50"/>
      <c r="DLT44" s="50"/>
      <c r="DLU44" s="50"/>
      <c r="DLV44" s="50"/>
      <c r="DLW44" s="50"/>
      <c r="DLX44" s="50"/>
      <c r="DLY44" s="50"/>
      <c r="DLZ44" s="50"/>
      <c r="DMA44" s="50"/>
      <c r="DMB44" s="50"/>
      <c r="DMC44" s="50"/>
      <c r="DMD44" s="50"/>
      <c r="DME44" s="50"/>
      <c r="DMF44" s="50"/>
      <c r="DMG44" s="50"/>
      <c r="DMH44" s="50"/>
      <c r="DMI44" s="50"/>
      <c r="DMJ44" s="50"/>
      <c r="DMK44" s="50"/>
      <c r="DML44" s="50"/>
      <c r="DMM44" s="50"/>
      <c r="DMN44" s="50"/>
      <c r="DMO44" s="50"/>
      <c r="DMP44" s="50"/>
      <c r="DMQ44" s="50"/>
      <c r="DMR44" s="50"/>
      <c r="DMS44" s="50"/>
      <c r="DMT44" s="50"/>
      <c r="DMU44" s="50"/>
      <c r="DMV44" s="50"/>
      <c r="DMW44" s="50"/>
      <c r="DMX44" s="50"/>
      <c r="DMY44" s="50"/>
      <c r="DMZ44" s="50"/>
      <c r="DNA44" s="50"/>
      <c r="DNB44" s="50"/>
      <c r="DNC44" s="50"/>
      <c r="DND44" s="50"/>
      <c r="DNE44" s="50"/>
      <c r="DNF44" s="50"/>
      <c r="DNG44" s="50"/>
      <c r="DNH44" s="50"/>
      <c r="DNI44" s="50"/>
      <c r="DNJ44" s="50"/>
      <c r="DNK44" s="50"/>
      <c r="DNL44" s="50"/>
      <c r="DNM44" s="50"/>
      <c r="DNN44" s="50"/>
      <c r="DNO44" s="50"/>
      <c r="DNP44" s="50"/>
      <c r="DNQ44" s="50"/>
      <c r="DNR44" s="50"/>
      <c r="DNS44" s="50"/>
      <c r="DNT44" s="50"/>
      <c r="DNU44" s="50"/>
      <c r="DNV44" s="50"/>
      <c r="DNW44" s="50"/>
      <c r="DNX44" s="50"/>
      <c r="DNY44" s="50"/>
      <c r="DNZ44" s="50"/>
      <c r="DOA44" s="50"/>
      <c r="DOB44" s="50"/>
      <c r="DOC44" s="50"/>
      <c r="DOD44" s="50"/>
      <c r="DOE44" s="50"/>
      <c r="DOF44" s="50"/>
      <c r="DOG44" s="50"/>
      <c r="DOH44" s="50"/>
      <c r="DOI44" s="50"/>
      <c r="DOJ44" s="50"/>
      <c r="DOK44" s="50"/>
      <c r="DOL44" s="50"/>
      <c r="DOM44" s="50"/>
      <c r="DON44" s="50"/>
      <c r="DOO44" s="50"/>
      <c r="DOP44" s="50"/>
      <c r="DOQ44" s="50"/>
      <c r="DOR44" s="50"/>
      <c r="DOS44" s="50"/>
      <c r="DOT44" s="50"/>
      <c r="DOU44" s="50"/>
      <c r="DOV44" s="50"/>
      <c r="DOW44" s="50"/>
      <c r="DOX44" s="50"/>
      <c r="DOY44" s="50"/>
      <c r="DOZ44" s="50"/>
      <c r="DPA44" s="50"/>
      <c r="DPB44" s="50"/>
      <c r="DPC44" s="50"/>
      <c r="DPD44" s="50"/>
      <c r="DPE44" s="50"/>
      <c r="DPF44" s="50"/>
      <c r="DPG44" s="50"/>
      <c r="DPH44" s="50"/>
      <c r="DPI44" s="50"/>
      <c r="DPJ44" s="50"/>
      <c r="DPK44" s="50"/>
      <c r="DPL44" s="50"/>
      <c r="DPM44" s="50"/>
      <c r="DPN44" s="50"/>
      <c r="DPO44" s="50"/>
      <c r="DPP44" s="50"/>
      <c r="DPQ44" s="50"/>
      <c r="DPR44" s="50"/>
      <c r="DPS44" s="50"/>
      <c r="DPT44" s="50"/>
      <c r="DPU44" s="50"/>
      <c r="DPV44" s="50"/>
      <c r="DPW44" s="50"/>
      <c r="DPX44" s="50"/>
      <c r="DPY44" s="50"/>
      <c r="DPZ44" s="50"/>
      <c r="DQA44" s="50"/>
      <c r="DQB44" s="50"/>
      <c r="DQC44" s="50"/>
      <c r="DQD44" s="50"/>
      <c r="DQE44" s="50"/>
      <c r="DQF44" s="50"/>
      <c r="DQG44" s="50"/>
      <c r="DQH44" s="50"/>
      <c r="DQI44" s="50"/>
      <c r="DQJ44" s="50"/>
      <c r="DQK44" s="50"/>
      <c r="DQL44" s="50"/>
      <c r="DQM44" s="50"/>
      <c r="DQN44" s="50"/>
      <c r="DQO44" s="50"/>
      <c r="DQP44" s="50"/>
      <c r="DQQ44" s="50"/>
      <c r="DQR44" s="50"/>
      <c r="DQS44" s="50"/>
      <c r="DQT44" s="50"/>
      <c r="DQU44" s="50"/>
      <c r="DQV44" s="50"/>
      <c r="DQW44" s="50"/>
      <c r="DQX44" s="50"/>
      <c r="DQY44" s="50"/>
      <c r="DQZ44" s="50"/>
      <c r="DRA44" s="50"/>
      <c r="DRB44" s="50"/>
      <c r="DRC44" s="50"/>
      <c r="DRD44" s="50"/>
      <c r="DRE44" s="50"/>
      <c r="DRF44" s="50"/>
      <c r="DRG44" s="50"/>
      <c r="DRH44" s="50"/>
      <c r="DRI44" s="50"/>
      <c r="DRJ44" s="50"/>
      <c r="DRK44" s="50"/>
      <c r="DRL44" s="50"/>
      <c r="DRM44" s="50"/>
      <c r="DRN44" s="50"/>
      <c r="DRO44" s="50"/>
      <c r="DRP44" s="50"/>
      <c r="DRQ44" s="50"/>
      <c r="DRR44" s="50"/>
      <c r="DRS44" s="50"/>
      <c r="DRT44" s="50"/>
      <c r="DRU44" s="50"/>
      <c r="DRV44" s="50"/>
      <c r="DRW44" s="50"/>
      <c r="DRX44" s="50"/>
      <c r="DRY44" s="50"/>
      <c r="DRZ44" s="50"/>
      <c r="DSA44" s="50"/>
      <c r="DSB44" s="50"/>
      <c r="DSC44" s="50"/>
      <c r="DSD44" s="50"/>
      <c r="DSE44" s="50"/>
      <c r="DSF44" s="50"/>
      <c r="DSG44" s="50"/>
      <c r="DSH44" s="50"/>
      <c r="DSI44" s="50"/>
      <c r="DSJ44" s="50"/>
      <c r="DSK44" s="50"/>
      <c r="DSL44" s="50"/>
      <c r="DSM44" s="50"/>
      <c r="DSN44" s="50"/>
      <c r="DSO44" s="50"/>
      <c r="DSP44" s="50"/>
      <c r="DSQ44" s="50"/>
      <c r="DSR44" s="50"/>
      <c r="DSS44" s="50"/>
      <c r="DST44" s="50"/>
      <c r="DSU44" s="50"/>
      <c r="DSV44" s="50"/>
      <c r="DSW44" s="50"/>
      <c r="DSX44" s="50"/>
      <c r="DSY44" s="50"/>
      <c r="DSZ44" s="50"/>
      <c r="DTA44" s="50"/>
      <c r="DTB44" s="50"/>
      <c r="DTC44" s="50"/>
      <c r="DTD44" s="50"/>
      <c r="DTE44" s="50"/>
      <c r="DTF44" s="50"/>
      <c r="DTG44" s="50"/>
      <c r="DTH44" s="50"/>
      <c r="DTI44" s="50"/>
      <c r="DTJ44" s="50"/>
      <c r="DTK44" s="50"/>
      <c r="DTL44" s="50"/>
      <c r="DTM44" s="50"/>
      <c r="DTN44" s="50"/>
      <c r="DTO44" s="50"/>
      <c r="DTP44" s="50"/>
      <c r="DTQ44" s="50"/>
      <c r="DTR44" s="50"/>
      <c r="DTS44" s="50"/>
      <c r="DTT44" s="50"/>
      <c r="DTU44" s="50"/>
      <c r="DTV44" s="50"/>
      <c r="DTW44" s="50"/>
      <c r="DTX44" s="50"/>
      <c r="DTY44" s="50"/>
      <c r="DTZ44" s="50"/>
      <c r="DUA44" s="50"/>
      <c r="DUB44" s="50"/>
      <c r="DUC44" s="50"/>
      <c r="DUD44" s="50"/>
      <c r="DUE44" s="50"/>
      <c r="DUF44" s="50"/>
      <c r="DUG44" s="50"/>
      <c r="DUH44" s="50"/>
      <c r="DUI44" s="50"/>
      <c r="DUJ44" s="50"/>
      <c r="DUK44" s="50"/>
      <c r="DUL44" s="50"/>
      <c r="DUM44" s="50"/>
      <c r="DUN44" s="50"/>
      <c r="DUO44" s="50"/>
      <c r="DUP44" s="50"/>
      <c r="DUQ44" s="50"/>
      <c r="DUR44" s="50"/>
      <c r="DUS44" s="50"/>
      <c r="DUT44" s="50"/>
      <c r="DUU44" s="50"/>
      <c r="DUV44" s="50"/>
      <c r="DUW44" s="50"/>
      <c r="DUX44" s="50"/>
      <c r="DUY44" s="50"/>
      <c r="DUZ44" s="50"/>
      <c r="DVA44" s="50"/>
      <c r="DVB44" s="50"/>
      <c r="DVC44" s="50"/>
      <c r="DVD44" s="50"/>
      <c r="DVE44" s="50"/>
      <c r="DVF44" s="50"/>
      <c r="DVG44" s="50"/>
      <c r="DVH44" s="50"/>
      <c r="DVI44" s="50"/>
      <c r="DVJ44" s="50"/>
      <c r="DVK44" s="50"/>
      <c r="DVL44" s="50"/>
      <c r="DVM44" s="50"/>
      <c r="DVN44" s="50"/>
      <c r="DVO44" s="50"/>
      <c r="DVP44" s="50"/>
      <c r="DVQ44" s="50"/>
      <c r="DVR44" s="50"/>
      <c r="DVS44" s="50"/>
      <c r="DVT44" s="50"/>
      <c r="DVU44" s="50"/>
      <c r="DVV44" s="50"/>
      <c r="DVW44" s="50"/>
      <c r="DVX44" s="50"/>
      <c r="DVY44" s="50"/>
      <c r="DVZ44" s="50"/>
      <c r="DWA44" s="50"/>
      <c r="DWB44" s="50"/>
      <c r="DWC44" s="50"/>
      <c r="DWD44" s="50"/>
      <c r="DWE44" s="50"/>
      <c r="DWF44" s="50"/>
      <c r="DWG44" s="50"/>
      <c r="DWH44" s="50"/>
      <c r="DWI44" s="50"/>
      <c r="DWJ44" s="50"/>
      <c r="DWK44" s="50"/>
      <c r="DWL44" s="50"/>
      <c r="DWM44" s="50"/>
      <c r="DWN44" s="50"/>
      <c r="DWO44" s="50"/>
      <c r="DWP44" s="50"/>
      <c r="DWQ44" s="50"/>
      <c r="DWR44" s="50"/>
      <c r="DWS44" s="50"/>
      <c r="DWT44" s="50"/>
      <c r="DWU44" s="50"/>
      <c r="DWV44" s="50"/>
      <c r="DWW44" s="50"/>
      <c r="DWX44" s="50"/>
      <c r="DWY44" s="50"/>
      <c r="DWZ44" s="50"/>
      <c r="DXA44" s="50"/>
      <c r="DXB44" s="50"/>
      <c r="DXC44" s="50"/>
      <c r="DXD44" s="50"/>
      <c r="DXE44" s="50"/>
      <c r="DXF44" s="50"/>
      <c r="DXG44" s="50"/>
      <c r="DXH44" s="50"/>
      <c r="DXI44" s="50"/>
      <c r="DXJ44" s="50"/>
      <c r="DXK44" s="50"/>
      <c r="DXL44" s="50"/>
      <c r="DXM44" s="50"/>
      <c r="DXN44" s="50"/>
      <c r="DXO44" s="50"/>
      <c r="DXP44" s="50"/>
      <c r="DXQ44" s="50"/>
      <c r="DXR44" s="50"/>
      <c r="DXS44" s="50"/>
      <c r="DXT44" s="50"/>
      <c r="DXU44" s="50"/>
      <c r="DXV44" s="50"/>
      <c r="DXW44" s="50"/>
      <c r="DXX44" s="50"/>
      <c r="DXY44" s="50"/>
      <c r="DXZ44" s="50"/>
      <c r="DYA44" s="50"/>
      <c r="DYB44" s="50"/>
      <c r="DYC44" s="50"/>
      <c r="DYD44" s="50"/>
      <c r="DYE44" s="50"/>
      <c r="DYF44" s="50"/>
      <c r="DYG44" s="50"/>
      <c r="DYH44" s="50"/>
      <c r="DYI44" s="50"/>
      <c r="DYJ44" s="50"/>
      <c r="DYK44" s="50"/>
      <c r="DYL44" s="50"/>
      <c r="DYM44" s="50"/>
      <c r="DYN44" s="50"/>
      <c r="DYO44" s="50"/>
      <c r="DYP44" s="50"/>
      <c r="DYQ44" s="50"/>
      <c r="DYR44" s="50"/>
      <c r="DYS44" s="50"/>
      <c r="DYT44" s="50"/>
      <c r="DYU44" s="50"/>
      <c r="DYV44" s="50"/>
      <c r="DYW44" s="50"/>
      <c r="DYX44" s="50"/>
      <c r="DYY44" s="50"/>
      <c r="DYZ44" s="50"/>
      <c r="DZA44" s="50"/>
      <c r="DZB44" s="50"/>
      <c r="DZC44" s="50"/>
      <c r="DZD44" s="50"/>
      <c r="DZE44" s="50"/>
      <c r="DZF44" s="50"/>
      <c r="DZG44" s="50"/>
      <c r="DZH44" s="50"/>
      <c r="DZI44" s="50"/>
      <c r="DZJ44" s="50"/>
      <c r="DZK44" s="50"/>
      <c r="DZL44" s="50"/>
      <c r="DZM44" s="50"/>
      <c r="DZN44" s="50"/>
      <c r="DZO44" s="50"/>
      <c r="DZP44" s="50"/>
      <c r="DZQ44" s="50"/>
      <c r="DZR44" s="50"/>
      <c r="DZS44" s="50"/>
      <c r="DZT44" s="50"/>
      <c r="DZU44" s="50"/>
      <c r="DZV44" s="50"/>
      <c r="DZW44" s="50"/>
      <c r="DZX44" s="50"/>
      <c r="DZY44" s="50"/>
      <c r="DZZ44" s="50"/>
      <c r="EAA44" s="50"/>
      <c r="EAB44" s="50"/>
      <c r="EAC44" s="50"/>
      <c r="EAD44" s="50"/>
      <c r="EAE44" s="50"/>
      <c r="EAF44" s="50"/>
      <c r="EAG44" s="50"/>
      <c r="EAH44" s="50"/>
      <c r="EAI44" s="50"/>
      <c r="EAJ44" s="50"/>
      <c r="EAK44" s="50"/>
      <c r="EAL44" s="50"/>
      <c r="EAM44" s="50"/>
      <c r="EAN44" s="50"/>
      <c r="EAO44" s="50"/>
      <c r="EAP44" s="50"/>
      <c r="EAQ44" s="50"/>
      <c r="EAR44" s="50"/>
      <c r="EAS44" s="50"/>
      <c r="EAT44" s="50"/>
      <c r="EAU44" s="50"/>
      <c r="EAV44" s="50"/>
      <c r="EAW44" s="50"/>
      <c r="EAX44" s="50"/>
      <c r="EAY44" s="50"/>
      <c r="EAZ44" s="50"/>
      <c r="EBA44" s="50"/>
      <c r="EBB44" s="50"/>
      <c r="EBC44" s="50"/>
      <c r="EBD44" s="50"/>
      <c r="EBE44" s="50"/>
      <c r="EBF44" s="50"/>
      <c r="EBG44" s="50"/>
      <c r="EBH44" s="50"/>
      <c r="EBI44" s="50"/>
      <c r="EBJ44" s="50"/>
      <c r="EBK44" s="50"/>
      <c r="EBL44" s="50"/>
      <c r="EBM44" s="50"/>
      <c r="EBN44" s="50"/>
      <c r="EBO44" s="50"/>
      <c r="EBP44" s="50"/>
      <c r="EBQ44" s="50"/>
      <c r="EBR44" s="50"/>
      <c r="EBS44" s="50"/>
      <c r="EBT44" s="50"/>
      <c r="EBU44" s="50"/>
      <c r="EBV44" s="50"/>
      <c r="EBW44" s="50"/>
      <c r="EBX44" s="50"/>
      <c r="EBY44" s="50"/>
      <c r="EBZ44" s="50"/>
      <c r="ECA44" s="50"/>
      <c r="ECB44" s="50"/>
      <c r="ECC44" s="50"/>
      <c r="ECD44" s="50"/>
      <c r="ECE44" s="50"/>
      <c r="ECF44" s="50"/>
      <c r="ECG44" s="50"/>
      <c r="ECH44" s="50"/>
      <c r="ECI44" s="50"/>
      <c r="ECJ44" s="50"/>
      <c r="ECK44" s="50"/>
      <c r="ECL44" s="50"/>
      <c r="ECM44" s="50"/>
      <c r="ECN44" s="50"/>
      <c r="ECO44" s="50"/>
      <c r="ECP44" s="50"/>
      <c r="ECQ44" s="50"/>
      <c r="ECR44" s="50"/>
      <c r="ECS44" s="50"/>
      <c r="ECT44" s="50"/>
      <c r="ECU44" s="50"/>
      <c r="ECV44" s="50"/>
      <c r="ECW44" s="50"/>
      <c r="ECX44" s="50"/>
      <c r="ECY44" s="50"/>
      <c r="ECZ44" s="50"/>
      <c r="EDA44" s="50"/>
      <c r="EDB44" s="50"/>
      <c r="EDC44" s="50"/>
      <c r="EDD44" s="50"/>
      <c r="EDE44" s="50"/>
      <c r="EDF44" s="50"/>
      <c r="EDG44" s="50"/>
      <c r="EDH44" s="50"/>
      <c r="EDI44" s="50"/>
      <c r="EDJ44" s="50"/>
      <c r="EDK44" s="50"/>
      <c r="EDL44" s="50"/>
      <c r="EDM44" s="50"/>
      <c r="EDN44" s="50"/>
      <c r="EDO44" s="50"/>
      <c r="EDP44" s="50"/>
      <c r="EDQ44" s="50"/>
      <c r="EDR44" s="50"/>
      <c r="EDS44" s="50"/>
      <c r="EDT44" s="50"/>
      <c r="EDU44" s="50"/>
      <c r="EDV44" s="50"/>
      <c r="EDW44" s="50"/>
      <c r="EDX44" s="50"/>
      <c r="EDY44" s="50"/>
      <c r="EDZ44" s="50"/>
      <c r="EEA44" s="50"/>
      <c r="EEB44" s="50"/>
      <c r="EEC44" s="50"/>
      <c r="EED44" s="50"/>
      <c r="EEE44" s="50"/>
      <c r="EEF44" s="50"/>
      <c r="EEG44" s="50"/>
      <c r="EEH44" s="50"/>
      <c r="EEI44" s="50"/>
      <c r="EEJ44" s="50"/>
      <c r="EEK44" s="50"/>
      <c r="EEL44" s="50"/>
      <c r="EEM44" s="50"/>
      <c r="EEN44" s="50"/>
      <c r="EEO44" s="50"/>
      <c r="EEP44" s="50"/>
      <c r="EEQ44" s="50"/>
      <c r="EER44" s="50"/>
      <c r="EES44" s="50"/>
      <c r="EET44" s="50"/>
      <c r="EEU44" s="50"/>
      <c r="EEV44" s="50"/>
      <c r="EEW44" s="50"/>
      <c r="EEX44" s="50"/>
      <c r="EEY44" s="50"/>
      <c r="EEZ44" s="50"/>
      <c r="EFA44" s="50"/>
      <c r="EFB44" s="50"/>
      <c r="EFC44" s="50"/>
      <c r="EFD44" s="50"/>
      <c r="EFE44" s="50"/>
      <c r="EFF44" s="50"/>
      <c r="EFG44" s="50"/>
      <c r="EFH44" s="50"/>
      <c r="EFI44" s="50"/>
      <c r="EFJ44" s="50"/>
      <c r="EFK44" s="50"/>
      <c r="EFL44" s="50"/>
      <c r="EFM44" s="50"/>
      <c r="EFN44" s="50"/>
      <c r="EFO44" s="50"/>
      <c r="EFP44" s="50"/>
      <c r="EFQ44" s="50"/>
      <c r="EFR44" s="50"/>
      <c r="EFS44" s="50"/>
      <c r="EFT44" s="50"/>
      <c r="EFU44" s="50"/>
      <c r="EFV44" s="50"/>
      <c r="EFW44" s="50"/>
      <c r="EFX44" s="50"/>
      <c r="EFY44" s="50"/>
      <c r="EFZ44" s="50"/>
      <c r="EGA44" s="50"/>
      <c r="EGB44" s="50"/>
      <c r="EGC44" s="50"/>
      <c r="EGD44" s="50"/>
      <c r="EGE44" s="50"/>
      <c r="EGF44" s="50"/>
      <c r="EGG44" s="50"/>
      <c r="EGH44" s="50"/>
      <c r="EGI44" s="50"/>
      <c r="EGJ44" s="50"/>
      <c r="EGK44" s="50"/>
      <c r="EGL44" s="50"/>
      <c r="EGM44" s="50"/>
      <c r="EGN44" s="50"/>
      <c r="EGO44" s="50"/>
      <c r="EGP44" s="50"/>
      <c r="EGQ44" s="50"/>
      <c r="EGR44" s="50"/>
      <c r="EGS44" s="50"/>
      <c r="EGT44" s="50"/>
      <c r="EGU44" s="50"/>
      <c r="EGV44" s="50"/>
      <c r="EGW44" s="50"/>
      <c r="EGX44" s="50"/>
      <c r="EGY44" s="50"/>
      <c r="EGZ44" s="50"/>
      <c r="EHA44" s="50"/>
      <c r="EHB44" s="50"/>
      <c r="EHC44" s="50"/>
      <c r="EHD44" s="50"/>
      <c r="EHE44" s="50"/>
      <c r="EHF44" s="50"/>
      <c r="EHG44" s="50"/>
      <c r="EHH44" s="50"/>
      <c r="EHI44" s="50"/>
      <c r="EHJ44" s="50"/>
      <c r="EHK44" s="50"/>
      <c r="EHL44" s="50"/>
      <c r="EHM44" s="50"/>
      <c r="EHN44" s="50"/>
      <c r="EHO44" s="50"/>
      <c r="EHP44" s="50"/>
      <c r="EHQ44" s="50"/>
      <c r="EHR44" s="50"/>
      <c r="EHS44" s="50"/>
      <c r="EHT44" s="50"/>
      <c r="EHU44" s="50"/>
      <c r="EHV44" s="50"/>
      <c r="EHW44" s="50"/>
      <c r="EHX44" s="50"/>
      <c r="EHY44" s="50"/>
      <c r="EHZ44" s="50"/>
      <c r="EIA44" s="50"/>
      <c r="EIB44" s="50"/>
      <c r="EIC44" s="50"/>
      <c r="EID44" s="50"/>
      <c r="EIE44" s="50"/>
      <c r="EIF44" s="50"/>
      <c r="EIG44" s="50"/>
      <c r="EIH44" s="50"/>
      <c r="EII44" s="50"/>
      <c r="EIJ44" s="50"/>
      <c r="EIK44" s="50"/>
      <c r="EIL44" s="50"/>
      <c r="EIM44" s="50"/>
      <c r="EIN44" s="50"/>
      <c r="EIO44" s="50"/>
      <c r="EIP44" s="50"/>
      <c r="EIQ44" s="50"/>
      <c r="EIR44" s="50"/>
      <c r="EIS44" s="50"/>
      <c r="EIT44" s="50"/>
      <c r="EIU44" s="50"/>
      <c r="EIV44" s="50"/>
      <c r="EIW44" s="50"/>
      <c r="EIX44" s="50"/>
      <c r="EIY44" s="50"/>
      <c r="EIZ44" s="50"/>
      <c r="EJA44" s="50"/>
      <c r="EJB44" s="50"/>
      <c r="EJC44" s="50"/>
      <c r="EJD44" s="50"/>
      <c r="EJE44" s="50"/>
      <c r="EJF44" s="50"/>
      <c r="EJG44" s="50"/>
      <c r="EJH44" s="50"/>
      <c r="EJI44" s="50"/>
      <c r="EJJ44" s="50"/>
      <c r="EJK44" s="50"/>
      <c r="EJL44" s="50"/>
      <c r="EJM44" s="50"/>
      <c r="EJN44" s="50"/>
      <c r="EJO44" s="50"/>
      <c r="EJP44" s="50"/>
      <c r="EJQ44" s="50"/>
      <c r="EJR44" s="50"/>
      <c r="EJS44" s="50"/>
      <c r="EJT44" s="50"/>
      <c r="EJU44" s="50"/>
      <c r="EJV44" s="50"/>
      <c r="EJW44" s="50"/>
      <c r="EJX44" s="50"/>
      <c r="EJY44" s="50"/>
      <c r="EJZ44" s="50"/>
      <c r="EKA44" s="50"/>
      <c r="EKB44" s="50"/>
      <c r="EKC44" s="50"/>
      <c r="EKD44" s="50"/>
      <c r="EKE44" s="50"/>
      <c r="EKF44" s="50"/>
      <c r="EKG44" s="50"/>
      <c r="EKH44" s="50"/>
      <c r="EKI44" s="50"/>
      <c r="EKJ44" s="50"/>
      <c r="EKK44" s="50"/>
      <c r="EKL44" s="50"/>
      <c r="EKM44" s="50"/>
      <c r="EKN44" s="50"/>
      <c r="EKO44" s="50"/>
      <c r="EKP44" s="50"/>
      <c r="EKQ44" s="50"/>
      <c r="EKR44" s="50"/>
      <c r="EKS44" s="50"/>
      <c r="EKT44" s="50"/>
      <c r="EKU44" s="50"/>
      <c r="EKV44" s="50"/>
      <c r="EKW44" s="50"/>
      <c r="EKX44" s="50"/>
      <c r="EKY44" s="50"/>
      <c r="EKZ44" s="50"/>
      <c r="ELA44" s="50"/>
      <c r="ELB44" s="50"/>
      <c r="ELC44" s="50"/>
      <c r="ELD44" s="50"/>
      <c r="ELE44" s="50"/>
      <c r="ELF44" s="50"/>
      <c r="ELG44" s="50"/>
      <c r="ELH44" s="50"/>
      <c r="ELI44" s="50"/>
      <c r="ELJ44" s="50"/>
      <c r="ELK44" s="50"/>
      <c r="ELL44" s="50"/>
      <c r="ELM44" s="50"/>
      <c r="ELN44" s="50"/>
      <c r="ELO44" s="50"/>
      <c r="ELP44" s="50"/>
      <c r="ELQ44" s="50"/>
      <c r="ELR44" s="50"/>
      <c r="ELS44" s="50"/>
      <c r="ELT44" s="50"/>
      <c r="ELU44" s="50"/>
      <c r="ELV44" s="50"/>
      <c r="ELW44" s="50"/>
      <c r="ELX44" s="50"/>
      <c r="ELY44" s="50"/>
      <c r="ELZ44" s="50"/>
      <c r="EMA44" s="50"/>
      <c r="EMB44" s="50"/>
      <c r="EMC44" s="50"/>
      <c r="EMD44" s="50"/>
      <c r="EME44" s="50"/>
      <c r="EMF44" s="50"/>
      <c r="EMG44" s="50"/>
      <c r="EMH44" s="50"/>
      <c r="EMI44" s="50"/>
      <c r="EMJ44" s="50"/>
      <c r="EMK44" s="50"/>
      <c r="EML44" s="50"/>
      <c r="EMM44" s="50"/>
      <c r="EMN44" s="50"/>
      <c r="EMO44" s="50"/>
      <c r="EMP44" s="50"/>
      <c r="EMQ44" s="50"/>
      <c r="EMR44" s="50"/>
      <c r="EMS44" s="50"/>
      <c r="EMT44" s="50"/>
      <c r="EMU44" s="50"/>
      <c r="EMV44" s="50"/>
      <c r="EMW44" s="50"/>
      <c r="EMX44" s="50"/>
      <c r="EMY44" s="50"/>
      <c r="EMZ44" s="50"/>
      <c r="ENA44" s="50"/>
      <c r="ENB44" s="50"/>
      <c r="ENC44" s="50"/>
      <c r="END44" s="50"/>
      <c r="ENE44" s="50"/>
      <c r="ENF44" s="50"/>
      <c r="ENG44" s="50"/>
      <c r="ENH44" s="50"/>
      <c r="ENI44" s="50"/>
      <c r="ENJ44" s="50"/>
      <c r="ENK44" s="50"/>
      <c r="ENL44" s="50"/>
      <c r="ENM44" s="50"/>
      <c r="ENN44" s="50"/>
      <c r="ENO44" s="50"/>
      <c r="ENP44" s="50"/>
      <c r="ENQ44" s="50"/>
      <c r="ENR44" s="50"/>
      <c r="ENS44" s="50"/>
      <c r="ENT44" s="50"/>
      <c r="ENU44" s="50"/>
      <c r="ENV44" s="50"/>
      <c r="ENW44" s="50"/>
      <c r="ENX44" s="50"/>
      <c r="ENY44" s="50"/>
      <c r="ENZ44" s="50"/>
      <c r="EOA44" s="50"/>
      <c r="EOB44" s="50"/>
      <c r="EOC44" s="50"/>
      <c r="EOD44" s="50"/>
      <c r="EOE44" s="50"/>
      <c r="EOF44" s="50"/>
      <c r="EOG44" s="50"/>
      <c r="EOH44" s="50"/>
      <c r="EOI44" s="50"/>
      <c r="EOJ44" s="50"/>
      <c r="EOK44" s="50"/>
      <c r="EOL44" s="50"/>
      <c r="EOM44" s="50"/>
      <c r="EON44" s="50"/>
      <c r="EOO44" s="50"/>
      <c r="EOP44" s="50"/>
      <c r="EOQ44" s="50"/>
      <c r="EOR44" s="50"/>
      <c r="EOS44" s="50"/>
      <c r="EOT44" s="50"/>
      <c r="EOU44" s="50"/>
      <c r="EOV44" s="50"/>
      <c r="EOW44" s="50"/>
      <c r="EOX44" s="50"/>
      <c r="EOY44" s="50"/>
      <c r="EOZ44" s="50"/>
      <c r="EPA44" s="50"/>
      <c r="EPB44" s="50"/>
      <c r="EPC44" s="50"/>
      <c r="EPD44" s="50"/>
      <c r="EPE44" s="50"/>
      <c r="EPF44" s="50"/>
      <c r="EPG44" s="50"/>
      <c r="EPH44" s="50"/>
      <c r="EPI44" s="50"/>
      <c r="EPJ44" s="50"/>
      <c r="EPK44" s="50"/>
      <c r="EPL44" s="50"/>
      <c r="EPM44" s="50"/>
      <c r="EPN44" s="50"/>
      <c r="EPO44" s="50"/>
      <c r="EPP44" s="50"/>
      <c r="EPQ44" s="50"/>
      <c r="EPR44" s="50"/>
      <c r="EPS44" s="50"/>
      <c r="EPT44" s="50"/>
      <c r="EPU44" s="50"/>
      <c r="EPV44" s="50"/>
      <c r="EPW44" s="50"/>
      <c r="EPX44" s="50"/>
      <c r="EPY44" s="50"/>
      <c r="EPZ44" s="50"/>
      <c r="EQA44" s="50"/>
      <c r="EQB44" s="50"/>
      <c r="EQC44" s="50"/>
      <c r="EQD44" s="50"/>
      <c r="EQE44" s="50"/>
      <c r="EQF44" s="50"/>
      <c r="EQG44" s="50"/>
      <c r="EQH44" s="50"/>
      <c r="EQI44" s="50"/>
      <c r="EQJ44" s="50"/>
      <c r="EQK44" s="50"/>
      <c r="EQL44" s="50"/>
      <c r="EQM44" s="50"/>
      <c r="EQN44" s="50"/>
      <c r="EQO44" s="50"/>
      <c r="EQP44" s="50"/>
      <c r="EQQ44" s="50"/>
      <c r="EQR44" s="50"/>
      <c r="EQS44" s="50"/>
      <c r="EQT44" s="50"/>
      <c r="EQU44" s="50"/>
      <c r="EQV44" s="50"/>
      <c r="EQW44" s="50"/>
      <c r="EQX44" s="50"/>
      <c r="EQY44" s="50"/>
      <c r="EQZ44" s="50"/>
      <c r="ERA44" s="50"/>
      <c r="ERB44" s="50"/>
      <c r="ERC44" s="50"/>
      <c r="ERD44" s="50"/>
      <c r="ERE44" s="50"/>
      <c r="ERF44" s="50"/>
      <c r="ERG44" s="50"/>
      <c r="ERH44" s="50"/>
      <c r="ERI44" s="50"/>
      <c r="ERJ44" s="50"/>
      <c r="ERK44" s="50"/>
      <c r="ERL44" s="50"/>
      <c r="ERM44" s="50"/>
      <c r="ERN44" s="50"/>
      <c r="ERO44" s="50"/>
      <c r="ERP44" s="50"/>
      <c r="ERQ44" s="50"/>
      <c r="ERR44" s="50"/>
      <c r="ERS44" s="50"/>
      <c r="ERT44" s="50"/>
      <c r="ERU44" s="50"/>
      <c r="ERV44" s="50"/>
      <c r="ERW44" s="50"/>
      <c r="ERX44" s="50"/>
      <c r="ERY44" s="50"/>
      <c r="ERZ44" s="50"/>
      <c r="ESA44" s="50"/>
      <c r="ESB44" s="50"/>
      <c r="ESC44" s="50"/>
      <c r="ESD44" s="50"/>
      <c r="ESE44" s="50"/>
      <c r="ESF44" s="50"/>
      <c r="ESG44" s="50"/>
      <c r="ESH44" s="50"/>
      <c r="ESI44" s="50"/>
      <c r="ESJ44" s="50"/>
      <c r="ESK44" s="50"/>
      <c r="ESL44" s="50"/>
      <c r="ESM44" s="50"/>
      <c r="ESN44" s="50"/>
      <c r="ESO44" s="50"/>
      <c r="ESP44" s="50"/>
      <c r="ESQ44" s="50"/>
      <c r="ESR44" s="50"/>
      <c r="ESS44" s="50"/>
      <c r="EST44" s="50"/>
      <c r="ESU44" s="50"/>
      <c r="ESV44" s="50"/>
      <c r="ESW44" s="50"/>
      <c r="ESX44" s="50"/>
      <c r="ESY44" s="50"/>
      <c r="ESZ44" s="50"/>
      <c r="ETA44" s="50"/>
      <c r="ETB44" s="50"/>
      <c r="ETC44" s="50"/>
      <c r="ETD44" s="50"/>
      <c r="ETE44" s="50"/>
      <c r="ETF44" s="50"/>
      <c r="ETG44" s="50"/>
      <c r="ETH44" s="50"/>
      <c r="ETI44" s="50"/>
      <c r="ETJ44" s="50"/>
      <c r="ETK44" s="50"/>
      <c r="ETL44" s="50"/>
      <c r="ETM44" s="50"/>
      <c r="ETN44" s="50"/>
      <c r="ETO44" s="50"/>
      <c r="ETP44" s="50"/>
      <c r="ETQ44" s="50"/>
      <c r="ETR44" s="50"/>
      <c r="ETS44" s="50"/>
      <c r="ETT44" s="50"/>
      <c r="ETU44" s="50"/>
      <c r="ETV44" s="50"/>
      <c r="ETW44" s="50"/>
      <c r="ETX44" s="50"/>
      <c r="ETY44" s="50"/>
      <c r="ETZ44" s="50"/>
      <c r="EUA44" s="50"/>
      <c r="EUB44" s="50"/>
      <c r="EUC44" s="50"/>
      <c r="EUD44" s="50"/>
      <c r="EUE44" s="50"/>
      <c r="EUF44" s="50"/>
      <c r="EUG44" s="50"/>
      <c r="EUH44" s="50"/>
      <c r="EUI44" s="50"/>
      <c r="EUJ44" s="50"/>
      <c r="EUK44" s="50"/>
      <c r="EUL44" s="50"/>
      <c r="EUM44" s="50"/>
      <c r="EUN44" s="50"/>
      <c r="EUO44" s="50"/>
      <c r="EUP44" s="50"/>
      <c r="EUQ44" s="50"/>
      <c r="EUR44" s="50"/>
      <c r="EUS44" s="50"/>
      <c r="EUT44" s="50"/>
      <c r="EUU44" s="50"/>
      <c r="EUV44" s="50"/>
      <c r="EUW44" s="50"/>
      <c r="EUX44" s="50"/>
      <c r="EUY44" s="50"/>
      <c r="EUZ44" s="50"/>
      <c r="EVA44" s="50"/>
      <c r="EVB44" s="50"/>
      <c r="EVC44" s="50"/>
      <c r="EVD44" s="50"/>
      <c r="EVE44" s="50"/>
      <c r="EVF44" s="50"/>
      <c r="EVG44" s="50"/>
      <c r="EVH44" s="50"/>
      <c r="EVI44" s="50"/>
      <c r="EVJ44" s="50"/>
      <c r="EVK44" s="50"/>
      <c r="EVL44" s="50"/>
      <c r="EVM44" s="50"/>
      <c r="EVN44" s="50"/>
      <c r="EVO44" s="50"/>
      <c r="EVP44" s="50"/>
      <c r="EVQ44" s="50"/>
      <c r="EVR44" s="50"/>
      <c r="EVS44" s="50"/>
      <c r="EVT44" s="50"/>
      <c r="EVU44" s="50"/>
      <c r="EVV44" s="50"/>
      <c r="EVW44" s="50"/>
      <c r="EVX44" s="50"/>
      <c r="EVY44" s="50"/>
      <c r="EVZ44" s="50"/>
      <c r="EWA44" s="50"/>
      <c r="EWB44" s="50"/>
      <c r="EWC44" s="50"/>
      <c r="EWD44" s="50"/>
      <c r="EWE44" s="50"/>
      <c r="EWF44" s="50"/>
      <c r="EWG44" s="50"/>
      <c r="EWH44" s="50"/>
      <c r="EWI44" s="50"/>
      <c r="EWJ44" s="50"/>
      <c r="EWK44" s="50"/>
      <c r="EWL44" s="50"/>
      <c r="EWM44" s="50"/>
      <c r="EWN44" s="50"/>
      <c r="EWO44" s="50"/>
      <c r="EWP44" s="50"/>
      <c r="EWQ44" s="50"/>
      <c r="EWR44" s="50"/>
      <c r="EWS44" s="50"/>
      <c r="EWT44" s="50"/>
      <c r="EWU44" s="50"/>
      <c r="EWV44" s="50"/>
      <c r="EWW44" s="50"/>
      <c r="EWX44" s="50"/>
      <c r="EWY44" s="50"/>
      <c r="EWZ44" s="50"/>
      <c r="EXA44" s="50"/>
      <c r="EXB44" s="50"/>
      <c r="EXC44" s="50"/>
      <c r="EXD44" s="50"/>
      <c r="EXE44" s="50"/>
      <c r="EXF44" s="50"/>
      <c r="EXG44" s="50"/>
      <c r="EXH44" s="50"/>
      <c r="EXI44" s="50"/>
      <c r="EXJ44" s="50"/>
      <c r="EXK44" s="50"/>
      <c r="EXL44" s="50"/>
      <c r="EXM44" s="50"/>
      <c r="EXN44" s="50"/>
      <c r="EXO44" s="50"/>
      <c r="EXP44" s="50"/>
      <c r="EXQ44" s="50"/>
      <c r="EXR44" s="50"/>
      <c r="EXS44" s="50"/>
      <c r="EXT44" s="50"/>
      <c r="EXU44" s="50"/>
      <c r="EXV44" s="50"/>
      <c r="EXW44" s="50"/>
      <c r="EXX44" s="50"/>
      <c r="EXY44" s="50"/>
      <c r="EXZ44" s="50"/>
      <c r="EYA44" s="50"/>
      <c r="EYB44" s="50"/>
      <c r="EYC44" s="50"/>
      <c r="EYD44" s="50"/>
      <c r="EYE44" s="50"/>
      <c r="EYF44" s="50"/>
      <c r="EYG44" s="50"/>
      <c r="EYH44" s="50"/>
      <c r="EYI44" s="50"/>
      <c r="EYJ44" s="50"/>
      <c r="EYK44" s="50"/>
      <c r="EYL44" s="50"/>
      <c r="EYM44" s="50"/>
      <c r="EYN44" s="50"/>
      <c r="EYO44" s="50"/>
      <c r="EYP44" s="50"/>
      <c r="EYQ44" s="50"/>
      <c r="EYR44" s="50"/>
      <c r="EYS44" s="50"/>
      <c r="EYT44" s="50"/>
      <c r="EYU44" s="50"/>
      <c r="EYV44" s="50"/>
      <c r="EYW44" s="50"/>
      <c r="EYX44" s="50"/>
      <c r="EYY44" s="50"/>
      <c r="EYZ44" s="50"/>
      <c r="EZA44" s="50"/>
      <c r="EZB44" s="50"/>
      <c r="EZC44" s="50"/>
      <c r="EZD44" s="50"/>
      <c r="EZE44" s="50"/>
      <c r="EZF44" s="50"/>
      <c r="EZG44" s="50"/>
      <c r="EZH44" s="50"/>
      <c r="EZI44" s="50"/>
      <c r="EZJ44" s="50"/>
      <c r="EZK44" s="50"/>
      <c r="EZL44" s="50"/>
      <c r="EZM44" s="50"/>
      <c r="EZN44" s="50"/>
      <c r="EZO44" s="50"/>
      <c r="EZP44" s="50"/>
      <c r="EZQ44" s="50"/>
      <c r="EZR44" s="50"/>
      <c r="EZS44" s="50"/>
      <c r="EZT44" s="50"/>
      <c r="EZU44" s="50"/>
      <c r="EZV44" s="50"/>
      <c r="EZW44" s="50"/>
      <c r="EZX44" s="50"/>
      <c r="EZY44" s="50"/>
      <c r="EZZ44" s="50"/>
      <c r="FAA44" s="50"/>
      <c r="FAB44" s="50"/>
      <c r="FAC44" s="50"/>
      <c r="FAD44" s="50"/>
      <c r="FAE44" s="50"/>
      <c r="FAF44" s="50"/>
      <c r="FAG44" s="50"/>
      <c r="FAH44" s="50"/>
      <c r="FAI44" s="50"/>
      <c r="FAJ44" s="50"/>
      <c r="FAK44" s="50"/>
      <c r="FAL44" s="50"/>
      <c r="FAM44" s="50"/>
      <c r="FAN44" s="50"/>
      <c r="FAO44" s="50"/>
      <c r="FAP44" s="50"/>
      <c r="FAQ44" s="50"/>
      <c r="FAR44" s="50"/>
      <c r="FAS44" s="50"/>
      <c r="FAT44" s="50"/>
      <c r="FAU44" s="50"/>
      <c r="FAV44" s="50"/>
      <c r="FAW44" s="50"/>
      <c r="FAX44" s="50"/>
      <c r="FAY44" s="50"/>
      <c r="FAZ44" s="50"/>
      <c r="FBA44" s="50"/>
      <c r="FBB44" s="50"/>
      <c r="FBC44" s="50"/>
      <c r="FBD44" s="50"/>
      <c r="FBE44" s="50"/>
      <c r="FBF44" s="50"/>
      <c r="FBG44" s="50"/>
      <c r="FBH44" s="50"/>
      <c r="FBI44" s="50"/>
      <c r="FBJ44" s="50"/>
      <c r="FBK44" s="50"/>
      <c r="FBL44" s="50"/>
      <c r="FBM44" s="50"/>
      <c r="FBN44" s="50"/>
      <c r="FBO44" s="50"/>
      <c r="FBP44" s="50"/>
      <c r="FBQ44" s="50"/>
      <c r="FBR44" s="50"/>
      <c r="FBS44" s="50"/>
      <c r="FBT44" s="50"/>
      <c r="FBU44" s="50"/>
      <c r="FBV44" s="50"/>
      <c r="FBW44" s="50"/>
      <c r="FBX44" s="50"/>
      <c r="FBY44" s="50"/>
      <c r="FBZ44" s="50"/>
      <c r="FCA44" s="50"/>
      <c r="FCB44" s="50"/>
      <c r="FCC44" s="50"/>
      <c r="FCD44" s="50"/>
      <c r="FCE44" s="50"/>
      <c r="FCF44" s="50"/>
      <c r="FCG44" s="50"/>
      <c r="FCH44" s="50"/>
      <c r="FCI44" s="50"/>
      <c r="FCJ44" s="50"/>
      <c r="FCK44" s="50"/>
      <c r="FCL44" s="50"/>
      <c r="FCM44" s="50"/>
      <c r="FCN44" s="50"/>
      <c r="FCO44" s="50"/>
      <c r="FCP44" s="50"/>
      <c r="FCQ44" s="50"/>
      <c r="FCR44" s="50"/>
      <c r="FCS44" s="50"/>
      <c r="FCT44" s="50"/>
      <c r="FCU44" s="50"/>
      <c r="FCV44" s="50"/>
      <c r="FCW44" s="50"/>
      <c r="FCX44" s="50"/>
      <c r="FCY44" s="50"/>
      <c r="FCZ44" s="50"/>
      <c r="FDA44" s="50"/>
      <c r="FDB44" s="50"/>
      <c r="FDC44" s="50"/>
      <c r="FDD44" s="50"/>
      <c r="FDE44" s="50"/>
      <c r="FDF44" s="50"/>
      <c r="FDG44" s="50"/>
      <c r="FDH44" s="50"/>
      <c r="FDI44" s="50"/>
      <c r="FDJ44" s="50"/>
      <c r="FDK44" s="50"/>
      <c r="FDL44" s="50"/>
      <c r="FDM44" s="50"/>
      <c r="FDN44" s="50"/>
      <c r="FDO44" s="50"/>
      <c r="FDP44" s="50"/>
      <c r="FDQ44" s="50"/>
      <c r="FDR44" s="50"/>
      <c r="FDS44" s="50"/>
      <c r="FDT44" s="50"/>
      <c r="FDU44" s="50"/>
      <c r="FDV44" s="50"/>
      <c r="FDW44" s="50"/>
      <c r="FDX44" s="50"/>
      <c r="FDY44" s="50"/>
      <c r="FDZ44" s="50"/>
      <c r="FEA44" s="50"/>
      <c r="FEB44" s="50"/>
      <c r="FEC44" s="50"/>
      <c r="FED44" s="50"/>
      <c r="FEE44" s="50"/>
      <c r="FEF44" s="50"/>
      <c r="FEG44" s="50"/>
      <c r="FEH44" s="50"/>
      <c r="FEI44" s="50"/>
      <c r="FEJ44" s="50"/>
      <c r="FEK44" s="50"/>
      <c r="FEL44" s="50"/>
      <c r="FEM44" s="50"/>
      <c r="FEN44" s="50"/>
      <c r="FEO44" s="50"/>
      <c r="FEP44" s="50"/>
      <c r="FEQ44" s="50"/>
      <c r="FER44" s="50"/>
      <c r="FES44" s="50"/>
      <c r="FET44" s="50"/>
      <c r="FEU44" s="50"/>
      <c r="FEV44" s="50"/>
      <c r="FEW44" s="50"/>
      <c r="FEX44" s="50"/>
      <c r="FEY44" s="50"/>
      <c r="FEZ44" s="50"/>
      <c r="FFA44" s="50"/>
      <c r="FFB44" s="50"/>
      <c r="FFC44" s="50"/>
      <c r="FFD44" s="50"/>
      <c r="FFE44" s="50"/>
      <c r="FFF44" s="50"/>
      <c r="FFG44" s="50"/>
      <c r="FFH44" s="50"/>
      <c r="FFI44" s="50"/>
      <c r="FFJ44" s="50"/>
      <c r="FFK44" s="50"/>
      <c r="FFL44" s="50"/>
      <c r="FFM44" s="50"/>
      <c r="FFN44" s="50"/>
      <c r="FFO44" s="50"/>
      <c r="FFP44" s="50"/>
      <c r="FFQ44" s="50"/>
      <c r="FFR44" s="50"/>
      <c r="FFS44" s="50"/>
      <c r="FFT44" s="50"/>
      <c r="FFU44" s="50"/>
      <c r="FFV44" s="50"/>
      <c r="FFW44" s="50"/>
      <c r="FFX44" s="50"/>
      <c r="FFY44" s="50"/>
      <c r="FFZ44" s="50"/>
      <c r="FGA44" s="50"/>
      <c r="FGB44" s="50"/>
      <c r="FGC44" s="50"/>
      <c r="FGD44" s="50"/>
      <c r="FGE44" s="50"/>
      <c r="FGF44" s="50"/>
      <c r="FGG44" s="50"/>
      <c r="FGH44" s="50"/>
      <c r="FGI44" s="50"/>
      <c r="FGJ44" s="50"/>
      <c r="FGK44" s="50"/>
      <c r="FGL44" s="50"/>
      <c r="FGM44" s="50"/>
      <c r="FGN44" s="50"/>
      <c r="FGO44" s="50"/>
      <c r="FGP44" s="50"/>
      <c r="FGQ44" s="50"/>
      <c r="FGR44" s="50"/>
      <c r="FGS44" s="50"/>
      <c r="FGT44" s="50"/>
      <c r="FGU44" s="50"/>
      <c r="FGV44" s="50"/>
      <c r="FGW44" s="50"/>
      <c r="FGX44" s="50"/>
      <c r="FGY44" s="50"/>
      <c r="FGZ44" s="50"/>
      <c r="FHA44" s="50"/>
      <c r="FHB44" s="50"/>
      <c r="FHC44" s="50"/>
      <c r="FHD44" s="50"/>
      <c r="FHE44" s="50"/>
      <c r="FHF44" s="50"/>
      <c r="FHG44" s="50"/>
      <c r="FHH44" s="50"/>
      <c r="FHI44" s="50"/>
      <c r="FHJ44" s="50"/>
      <c r="FHK44" s="50"/>
      <c r="FHL44" s="50"/>
      <c r="FHM44" s="50"/>
      <c r="FHN44" s="50"/>
      <c r="FHO44" s="50"/>
      <c r="FHP44" s="50"/>
      <c r="FHQ44" s="50"/>
      <c r="FHR44" s="50"/>
      <c r="FHS44" s="50"/>
      <c r="FHT44" s="50"/>
      <c r="FHU44" s="50"/>
      <c r="FHV44" s="50"/>
      <c r="FHW44" s="50"/>
      <c r="FHX44" s="50"/>
      <c r="FHY44" s="50"/>
      <c r="FHZ44" s="50"/>
      <c r="FIA44" s="50"/>
      <c r="FIB44" s="50"/>
      <c r="FIC44" s="50"/>
      <c r="FID44" s="50"/>
      <c r="FIE44" s="50"/>
      <c r="FIF44" s="50"/>
      <c r="FIG44" s="50"/>
      <c r="FIH44" s="50"/>
      <c r="FII44" s="50"/>
      <c r="FIJ44" s="50"/>
      <c r="FIK44" s="50"/>
      <c r="FIL44" s="50"/>
      <c r="FIM44" s="50"/>
      <c r="FIN44" s="50"/>
      <c r="FIO44" s="50"/>
      <c r="FIP44" s="50"/>
      <c r="FIQ44" s="50"/>
      <c r="FIR44" s="50"/>
      <c r="FIS44" s="50"/>
      <c r="FIT44" s="50"/>
      <c r="FIU44" s="50"/>
      <c r="FIV44" s="50"/>
      <c r="FIW44" s="50"/>
      <c r="FIX44" s="50"/>
      <c r="FIY44" s="50"/>
      <c r="FIZ44" s="50"/>
      <c r="FJA44" s="50"/>
      <c r="FJB44" s="50"/>
      <c r="FJC44" s="50"/>
      <c r="FJD44" s="50"/>
      <c r="FJE44" s="50"/>
      <c r="FJF44" s="50"/>
      <c r="FJG44" s="50"/>
      <c r="FJH44" s="50"/>
      <c r="FJI44" s="50"/>
      <c r="FJJ44" s="50"/>
      <c r="FJK44" s="50"/>
      <c r="FJL44" s="50"/>
      <c r="FJM44" s="50"/>
      <c r="FJN44" s="50"/>
      <c r="FJO44" s="50"/>
      <c r="FJP44" s="50"/>
      <c r="FJQ44" s="50"/>
      <c r="FJR44" s="50"/>
      <c r="FJS44" s="50"/>
      <c r="FJT44" s="50"/>
      <c r="FJU44" s="50"/>
      <c r="FJV44" s="50"/>
      <c r="FJW44" s="50"/>
      <c r="FJX44" s="50"/>
      <c r="FJY44" s="50"/>
      <c r="FJZ44" s="50"/>
      <c r="FKA44" s="50"/>
      <c r="FKB44" s="50"/>
      <c r="FKC44" s="50"/>
      <c r="FKD44" s="50"/>
      <c r="FKE44" s="50"/>
      <c r="FKF44" s="50"/>
      <c r="FKG44" s="50"/>
      <c r="FKH44" s="50"/>
      <c r="FKI44" s="50"/>
      <c r="FKJ44" s="50"/>
      <c r="FKK44" s="50"/>
      <c r="FKL44" s="50"/>
      <c r="FKM44" s="50"/>
      <c r="FKN44" s="50"/>
      <c r="FKO44" s="50"/>
      <c r="FKP44" s="50"/>
      <c r="FKQ44" s="50"/>
      <c r="FKR44" s="50"/>
      <c r="FKS44" s="50"/>
      <c r="FKT44" s="50"/>
      <c r="FKU44" s="50"/>
      <c r="FKV44" s="50"/>
      <c r="FKW44" s="50"/>
      <c r="FKX44" s="50"/>
      <c r="FKY44" s="50"/>
      <c r="FKZ44" s="50"/>
      <c r="FLA44" s="50"/>
      <c r="FLB44" s="50"/>
      <c r="FLC44" s="50"/>
      <c r="FLD44" s="50"/>
      <c r="FLE44" s="50"/>
      <c r="FLF44" s="50"/>
      <c r="FLG44" s="50"/>
      <c r="FLH44" s="50"/>
      <c r="FLI44" s="50"/>
      <c r="FLJ44" s="50"/>
      <c r="FLK44" s="50"/>
      <c r="FLL44" s="50"/>
      <c r="FLM44" s="50"/>
      <c r="FLN44" s="50"/>
      <c r="FLO44" s="50"/>
      <c r="FLP44" s="50"/>
      <c r="FLQ44" s="50"/>
      <c r="FLR44" s="50"/>
      <c r="FLS44" s="50"/>
      <c r="FLT44" s="50"/>
      <c r="FLU44" s="50"/>
      <c r="FLV44" s="50"/>
      <c r="FLW44" s="50"/>
      <c r="FLX44" s="50"/>
      <c r="FLY44" s="50"/>
      <c r="FLZ44" s="50"/>
      <c r="FMA44" s="50"/>
      <c r="FMB44" s="50"/>
      <c r="FMC44" s="50"/>
      <c r="FMD44" s="50"/>
      <c r="FME44" s="50"/>
      <c r="FMF44" s="50"/>
      <c r="FMG44" s="50"/>
      <c r="FMH44" s="50"/>
      <c r="FMI44" s="50"/>
      <c r="FMJ44" s="50"/>
      <c r="FMK44" s="50"/>
      <c r="FML44" s="50"/>
      <c r="FMM44" s="50"/>
      <c r="FMN44" s="50"/>
      <c r="FMO44" s="50"/>
      <c r="FMP44" s="50"/>
      <c r="FMQ44" s="50"/>
      <c r="FMR44" s="50"/>
      <c r="FMS44" s="50"/>
      <c r="FMT44" s="50"/>
      <c r="FMU44" s="50"/>
      <c r="FMV44" s="50"/>
      <c r="FMW44" s="50"/>
      <c r="FMX44" s="50"/>
      <c r="FMY44" s="50"/>
      <c r="FMZ44" s="50"/>
      <c r="FNA44" s="50"/>
      <c r="FNB44" s="50"/>
      <c r="FNC44" s="50"/>
      <c r="FND44" s="50"/>
      <c r="FNE44" s="50"/>
      <c r="FNF44" s="50"/>
      <c r="FNG44" s="50"/>
      <c r="FNH44" s="50"/>
      <c r="FNI44" s="50"/>
      <c r="FNJ44" s="50"/>
      <c r="FNK44" s="50"/>
      <c r="FNL44" s="50"/>
      <c r="FNM44" s="50"/>
      <c r="FNN44" s="50"/>
      <c r="FNO44" s="50"/>
      <c r="FNP44" s="50"/>
      <c r="FNQ44" s="50"/>
      <c r="FNR44" s="50"/>
      <c r="FNS44" s="50"/>
      <c r="FNT44" s="50"/>
      <c r="FNU44" s="50"/>
      <c r="FNV44" s="50"/>
      <c r="FNW44" s="50"/>
      <c r="FNX44" s="50"/>
      <c r="FNY44" s="50"/>
      <c r="FNZ44" s="50"/>
      <c r="FOA44" s="50"/>
      <c r="FOB44" s="50"/>
      <c r="FOC44" s="50"/>
      <c r="FOD44" s="50"/>
      <c r="FOE44" s="50"/>
      <c r="FOF44" s="50"/>
      <c r="FOG44" s="50"/>
      <c r="FOH44" s="50"/>
      <c r="FOI44" s="50"/>
      <c r="FOJ44" s="50"/>
      <c r="FOK44" s="50"/>
      <c r="FOL44" s="50"/>
      <c r="FOM44" s="50"/>
      <c r="FON44" s="50"/>
      <c r="FOO44" s="50"/>
      <c r="FOP44" s="50"/>
      <c r="FOQ44" s="50"/>
      <c r="FOR44" s="50"/>
      <c r="FOS44" s="50"/>
      <c r="FOT44" s="50"/>
      <c r="FOU44" s="50"/>
      <c r="FOV44" s="50"/>
      <c r="FOW44" s="50"/>
      <c r="FOX44" s="50"/>
      <c r="FOY44" s="50"/>
      <c r="FOZ44" s="50"/>
      <c r="FPA44" s="50"/>
      <c r="FPB44" s="50"/>
      <c r="FPC44" s="50"/>
      <c r="FPD44" s="50"/>
      <c r="FPE44" s="50"/>
      <c r="FPF44" s="50"/>
      <c r="FPG44" s="50"/>
      <c r="FPH44" s="50"/>
      <c r="FPI44" s="50"/>
      <c r="FPJ44" s="50"/>
      <c r="FPK44" s="50"/>
      <c r="FPL44" s="50"/>
      <c r="FPM44" s="50"/>
      <c r="FPN44" s="50"/>
      <c r="FPO44" s="50"/>
      <c r="FPP44" s="50"/>
      <c r="FPQ44" s="50"/>
      <c r="FPR44" s="50"/>
      <c r="FPS44" s="50"/>
      <c r="FPT44" s="50"/>
      <c r="FPU44" s="50"/>
      <c r="FPV44" s="50"/>
      <c r="FPW44" s="50"/>
      <c r="FPX44" s="50"/>
      <c r="FPY44" s="50"/>
      <c r="FPZ44" s="50"/>
      <c r="FQA44" s="50"/>
      <c r="FQB44" s="50"/>
      <c r="FQC44" s="50"/>
      <c r="FQD44" s="50"/>
      <c r="FQE44" s="50"/>
      <c r="FQF44" s="50"/>
      <c r="FQG44" s="50"/>
      <c r="FQH44" s="50"/>
      <c r="FQI44" s="50"/>
      <c r="FQJ44" s="50"/>
      <c r="FQK44" s="50"/>
      <c r="FQL44" s="50"/>
      <c r="FQM44" s="50"/>
      <c r="FQN44" s="50"/>
      <c r="FQO44" s="50"/>
      <c r="FQP44" s="50"/>
      <c r="FQQ44" s="50"/>
      <c r="FQR44" s="50"/>
      <c r="FQS44" s="50"/>
      <c r="FQT44" s="50"/>
      <c r="FQU44" s="50"/>
      <c r="FQV44" s="50"/>
      <c r="FQW44" s="50"/>
      <c r="FQX44" s="50"/>
      <c r="FQY44" s="50"/>
      <c r="FQZ44" s="50"/>
      <c r="FRA44" s="50"/>
      <c r="FRB44" s="50"/>
      <c r="FRC44" s="50"/>
      <c r="FRD44" s="50"/>
      <c r="FRE44" s="50"/>
      <c r="FRF44" s="50"/>
      <c r="FRG44" s="50"/>
      <c r="FRH44" s="50"/>
      <c r="FRI44" s="50"/>
      <c r="FRJ44" s="50"/>
      <c r="FRK44" s="50"/>
      <c r="FRL44" s="50"/>
      <c r="FRM44" s="50"/>
      <c r="FRN44" s="50"/>
      <c r="FRO44" s="50"/>
      <c r="FRP44" s="50"/>
      <c r="FRQ44" s="50"/>
      <c r="FRR44" s="50"/>
      <c r="FRS44" s="50"/>
      <c r="FRT44" s="50"/>
      <c r="FRU44" s="50"/>
      <c r="FRV44" s="50"/>
      <c r="FRW44" s="50"/>
      <c r="FRX44" s="50"/>
      <c r="FRY44" s="50"/>
      <c r="FRZ44" s="50"/>
      <c r="FSA44" s="50"/>
      <c r="FSB44" s="50"/>
      <c r="FSC44" s="50"/>
      <c r="FSD44" s="50"/>
      <c r="FSE44" s="50"/>
      <c r="FSF44" s="50"/>
      <c r="FSG44" s="50"/>
      <c r="FSH44" s="50"/>
      <c r="FSI44" s="50"/>
      <c r="FSJ44" s="50"/>
      <c r="FSK44" s="50"/>
      <c r="FSL44" s="50"/>
      <c r="FSM44" s="50"/>
      <c r="FSN44" s="50"/>
      <c r="FSO44" s="50"/>
      <c r="FSP44" s="50"/>
      <c r="FSQ44" s="50"/>
      <c r="FSR44" s="50"/>
      <c r="FSS44" s="50"/>
      <c r="FST44" s="50"/>
      <c r="FSU44" s="50"/>
      <c r="FSV44" s="50"/>
      <c r="FSW44" s="50"/>
      <c r="FSX44" s="50"/>
      <c r="FSY44" s="50"/>
      <c r="FSZ44" s="50"/>
      <c r="FTA44" s="50"/>
      <c r="FTB44" s="50"/>
      <c r="FTC44" s="50"/>
      <c r="FTD44" s="50"/>
      <c r="FTE44" s="50"/>
      <c r="FTF44" s="50"/>
      <c r="FTG44" s="50"/>
      <c r="FTH44" s="50"/>
      <c r="FTI44" s="50"/>
      <c r="FTJ44" s="50"/>
      <c r="FTK44" s="50"/>
      <c r="FTL44" s="50"/>
      <c r="FTM44" s="50"/>
      <c r="FTN44" s="50"/>
      <c r="FTO44" s="50"/>
      <c r="FTP44" s="50"/>
      <c r="FTQ44" s="50"/>
      <c r="FTR44" s="50"/>
      <c r="FTS44" s="50"/>
      <c r="FTT44" s="50"/>
      <c r="FTU44" s="50"/>
      <c r="FTV44" s="50"/>
      <c r="FTW44" s="50"/>
      <c r="FTX44" s="50"/>
      <c r="FTY44" s="50"/>
      <c r="FTZ44" s="50"/>
      <c r="FUA44" s="50"/>
      <c r="FUB44" s="50"/>
      <c r="FUC44" s="50"/>
      <c r="FUD44" s="50"/>
      <c r="FUE44" s="50"/>
      <c r="FUF44" s="50"/>
      <c r="FUG44" s="50"/>
      <c r="FUH44" s="50"/>
      <c r="FUI44" s="50"/>
      <c r="FUJ44" s="50"/>
      <c r="FUK44" s="50"/>
      <c r="FUL44" s="50"/>
      <c r="FUM44" s="50"/>
      <c r="FUN44" s="50"/>
      <c r="FUO44" s="50"/>
      <c r="FUP44" s="50"/>
      <c r="FUQ44" s="50"/>
      <c r="FUR44" s="50"/>
      <c r="FUS44" s="50"/>
      <c r="FUT44" s="50"/>
      <c r="FUU44" s="50"/>
      <c r="FUV44" s="50"/>
      <c r="FUW44" s="50"/>
      <c r="FUX44" s="50"/>
      <c r="FUY44" s="50"/>
      <c r="FUZ44" s="50"/>
      <c r="FVA44" s="50"/>
      <c r="FVB44" s="50"/>
      <c r="FVC44" s="50"/>
      <c r="FVD44" s="50"/>
      <c r="FVE44" s="50"/>
      <c r="FVF44" s="50"/>
      <c r="FVG44" s="50"/>
      <c r="FVH44" s="50"/>
      <c r="FVI44" s="50"/>
      <c r="FVJ44" s="50"/>
      <c r="FVK44" s="50"/>
      <c r="FVL44" s="50"/>
      <c r="FVM44" s="50"/>
      <c r="FVN44" s="50"/>
      <c r="FVO44" s="50"/>
      <c r="FVP44" s="50"/>
      <c r="FVQ44" s="50"/>
      <c r="FVR44" s="50"/>
      <c r="FVS44" s="50"/>
      <c r="FVT44" s="50"/>
      <c r="FVU44" s="50"/>
      <c r="FVV44" s="50"/>
      <c r="FVW44" s="50"/>
      <c r="FVX44" s="50"/>
      <c r="FVY44" s="50"/>
      <c r="FVZ44" s="50"/>
      <c r="FWA44" s="50"/>
      <c r="FWB44" s="50"/>
      <c r="FWC44" s="50"/>
      <c r="FWD44" s="50"/>
      <c r="FWE44" s="50"/>
      <c r="FWF44" s="50"/>
      <c r="FWG44" s="50"/>
      <c r="FWH44" s="50"/>
      <c r="FWI44" s="50"/>
      <c r="FWJ44" s="50"/>
      <c r="FWK44" s="50"/>
      <c r="FWL44" s="50"/>
      <c r="FWM44" s="50"/>
      <c r="FWN44" s="50"/>
      <c r="FWO44" s="50"/>
      <c r="FWP44" s="50"/>
      <c r="FWQ44" s="50"/>
      <c r="FWR44" s="50"/>
      <c r="FWS44" s="50"/>
      <c r="FWT44" s="50"/>
      <c r="FWU44" s="50"/>
      <c r="FWV44" s="50"/>
      <c r="FWW44" s="50"/>
      <c r="FWX44" s="50"/>
      <c r="FWY44" s="50"/>
      <c r="FWZ44" s="50"/>
      <c r="FXA44" s="50"/>
      <c r="FXB44" s="50"/>
      <c r="FXC44" s="50"/>
      <c r="FXD44" s="50"/>
      <c r="FXE44" s="50"/>
      <c r="FXF44" s="50"/>
      <c r="FXG44" s="50"/>
      <c r="FXH44" s="50"/>
      <c r="FXI44" s="50"/>
      <c r="FXJ44" s="50"/>
      <c r="FXK44" s="50"/>
      <c r="FXL44" s="50"/>
      <c r="FXM44" s="50"/>
      <c r="FXN44" s="50"/>
      <c r="FXO44" s="50"/>
      <c r="FXP44" s="50"/>
      <c r="FXQ44" s="50"/>
      <c r="FXR44" s="50"/>
      <c r="FXS44" s="50"/>
      <c r="FXT44" s="50"/>
      <c r="FXU44" s="50"/>
      <c r="FXV44" s="50"/>
      <c r="FXW44" s="50"/>
      <c r="FXX44" s="50"/>
      <c r="FXY44" s="50"/>
      <c r="FXZ44" s="50"/>
      <c r="FYA44" s="50"/>
      <c r="FYB44" s="50"/>
      <c r="FYC44" s="50"/>
      <c r="FYD44" s="50"/>
      <c r="FYE44" s="50"/>
      <c r="FYF44" s="50"/>
      <c r="FYG44" s="50"/>
      <c r="FYH44" s="50"/>
      <c r="FYI44" s="50"/>
      <c r="FYJ44" s="50"/>
      <c r="FYK44" s="50"/>
      <c r="FYL44" s="50"/>
      <c r="FYM44" s="50"/>
      <c r="FYN44" s="50"/>
      <c r="FYO44" s="50"/>
      <c r="FYP44" s="50"/>
      <c r="FYQ44" s="50"/>
      <c r="FYR44" s="50"/>
      <c r="FYS44" s="50"/>
      <c r="FYT44" s="50"/>
      <c r="FYU44" s="50"/>
      <c r="FYV44" s="50"/>
      <c r="FYW44" s="50"/>
      <c r="FYX44" s="50"/>
      <c r="FYY44" s="50"/>
      <c r="FYZ44" s="50"/>
      <c r="FZA44" s="50"/>
      <c r="FZB44" s="50"/>
      <c r="FZC44" s="50"/>
      <c r="FZD44" s="50"/>
      <c r="FZE44" s="50"/>
      <c r="FZF44" s="50"/>
      <c r="FZG44" s="50"/>
      <c r="FZH44" s="50"/>
      <c r="FZI44" s="50"/>
      <c r="FZJ44" s="50"/>
      <c r="FZK44" s="50"/>
      <c r="FZL44" s="50"/>
      <c r="FZM44" s="50"/>
      <c r="FZN44" s="50"/>
      <c r="FZO44" s="50"/>
      <c r="FZP44" s="50"/>
      <c r="FZQ44" s="50"/>
      <c r="FZR44" s="50"/>
      <c r="FZS44" s="50"/>
      <c r="FZT44" s="50"/>
      <c r="FZU44" s="50"/>
      <c r="FZV44" s="50"/>
      <c r="FZW44" s="50"/>
      <c r="FZX44" s="50"/>
      <c r="FZY44" s="50"/>
      <c r="FZZ44" s="50"/>
      <c r="GAA44" s="50"/>
      <c r="GAB44" s="50"/>
      <c r="GAC44" s="50"/>
      <c r="GAD44" s="50"/>
      <c r="GAE44" s="50"/>
      <c r="GAF44" s="50"/>
      <c r="GAG44" s="50"/>
      <c r="GAH44" s="50"/>
      <c r="GAI44" s="50"/>
      <c r="GAJ44" s="50"/>
      <c r="GAK44" s="50"/>
      <c r="GAL44" s="50"/>
      <c r="GAM44" s="50"/>
      <c r="GAN44" s="50"/>
      <c r="GAO44" s="50"/>
      <c r="GAP44" s="50"/>
      <c r="GAQ44" s="50"/>
      <c r="GAR44" s="50"/>
      <c r="GAS44" s="50"/>
      <c r="GAT44" s="50"/>
      <c r="GAU44" s="50"/>
      <c r="GAV44" s="50"/>
      <c r="GAW44" s="50"/>
      <c r="GAX44" s="50"/>
      <c r="GAY44" s="50"/>
      <c r="GAZ44" s="50"/>
      <c r="GBA44" s="50"/>
      <c r="GBB44" s="50"/>
      <c r="GBC44" s="50"/>
      <c r="GBD44" s="50"/>
      <c r="GBE44" s="50"/>
      <c r="GBF44" s="50"/>
      <c r="GBG44" s="50"/>
      <c r="GBH44" s="50"/>
      <c r="GBI44" s="50"/>
      <c r="GBJ44" s="50"/>
      <c r="GBK44" s="50"/>
      <c r="GBL44" s="50"/>
      <c r="GBM44" s="50"/>
      <c r="GBN44" s="50"/>
      <c r="GBO44" s="50"/>
      <c r="GBP44" s="50"/>
      <c r="GBQ44" s="50"/>
      <c r="GBR44" s="50"/>
      <c r="GBS44" s="50"/>
      <c r="GBT44" s="50"/>
      <c r="GBU44" s="50"/>
      <c r="GBV44" s="50"/>
      <c r="GBW44" s="50"/>
      <c r="GBX44" s="50"/>
      <c r="GBY44" s="50"/>
      <c r="GBZ44" s="50"/>
      <c r="GCA44" s="50"/>
      <c r="GCB44" s="50"/>
      <c r="GCC44" s="50"/>
      <c r="GCD44" s="50"/>
      <c r="GCE44" s="50"/>
      <c r="GCF44" s="50"/>
      <c r="GCG44" s="50"/>
      <c r="GCH44" s="50"/>
      <c r="GCI44" s="50"/>
      <c r="GCJ44" s="50"/>
      <c r="GCK44" s="50"/>
      <c r="GCL44" s="50"/>
      <c r="GCM44" s="50"/>
      <c r="GCN44" s="50"/>
      <c r="GCO44" s="50"/>
      <c r="GCP44" s="50"/>
      <c r="GCQ44" s="50"/>
      <c r="GCR44" s="50"/>
      <c r="GCS44" s="50"/>
      <c r="GCT44" s="50"/>
      <c r="GCU44" s="50"/>
      <c r="GCV44" s="50"/>
      <c r="GCW44" s="50"/>
      <c r="GCX44" s="50"/>
      <c r="GCY44" s="50"/>
      <c r="GCZ44" s="50"/>
      <c r="GDA44" s="50"/>
      <c r="GDB44" s="50"/>
      <c r="GDC44" s="50"/>
      <c r="GDD44" s="50"/>
      <c r="GDE44" s="50"/>
      <c r="GDF44" s="50"/>
      <c r="GDG44" s="50"/>
      <c r="GDH44" s="50"/>
      <c r="GDI44" s="50"/>
      <c r="GDJ44" s="50"/>
      <c r="GDK44" s="50"/>
      <c r="GDL44" s="50"/>
      <c r="GDM44" s="50"/>
      <c r="GDN44" s="50"/>
      <c r="GDO44" s="50"/>
      <c r="GDP44" s="50"/>
      <c r="GDQ44" s="50"/>
      <c r="GDR44" s="50"/>
      <c r="GDS44" s="50"/>
      <c r="GDT44" s="50"/>
      <c r="GDU44" s="50"/>
      <c r="GDV44" s="50"/>
      <c r="GDW44" s="50"/>
      <c r="GDX44" s="50"/>
      <c r="GDY44" s="50"/>
      <c r="GDZ44" s="50"/>
      <c r="GEA44" s="50"/>
      <c r="GEB44" s="50"/>
      <c r="GEC44" s="50"/>
      <c r="GED44" s="50"/>
      <c r="GEE44" s="50"/>
      <c r="GEF44" s="50"/>
      <c r="GEG44" s="50"/>
      <c r="GEH44" s="50"/>
      <c r="GEI44" s="50"/>
      <c r="GEJ44" s="50"/>
      <c r="GEK44" s="50"/>
      <c r="GEL44" s="50"/>
      <c r="GEM44" s="50"/>
      <c r="GEN44" s="50"/>
      <c r="GEO44" s="50"/>
      <c r="GEP44" s="50"/>
      <c r="GEQ44" s="50"/>
      <c r="GER44" s="50"/>
      <c r="GES44" s="50"/>
      <c r="GET44" s="50"/>
      <c r="GEU44" s="50"/>
      <c r="GEV44" s="50"/>
      <c r="GEW44" s="50"/>
      <c r="GEX44" s="50"/>
      <c r="GEY44" s="50"/>
      <c r="GEZ44" s="50"/>
      <c r="GFA44" s="50"/>
      <c r="GFB44" s="50"/>
      <c r="GFC44" s="50"/>
      <c r="GFD44" s="50"/>
      <c r="GFE44" s="50"/>
      <c r="GFF44" s="50"/>
      <c r="GFG44" s="50"/>
      <c r="GFH44" s="50"/>
      <c r="GFI44" s="50"/>
      <c r="GFJ44" s="50"/>
      <c r="GFK44" s="50"/>
      <c r="GFL44" s="50"/>
      <c r="GFM44" s="50"/>
      <c r="GFN44" s="50"/>
      <c r="GFO44" s="50"/>
      <c r="GFP44" s="50"/>
      <c r="GFQ44" s="50"/>
      <c r="GFR44" s="50"/>
      <c r="GFS44" s="50"/>
      <c r="GFT44" s="50"/>
      <c r="GFU44" s="50"/>
      <c r="GFV44" s="50"/>
      <c r="GFW44" s="50"/>
      <c r="GFX44" s="50"/>
      <c r="GFY44" s="50"/>
      <c r="GFZ44" s="50"/>
      <c r="GGA44" s="50"/>
      <c r="GGB44" s="50"/>
      <c r="GGC44" s="50"/>
      <c r="GGD44" s="50"/>
      <c r="GGE44" s="50"/>
      <c r="GGF44" s="50"/>
      <c r="GGG44" s="50"/>
      <c r="GGH44" s="50"/>
      <c r="GGI44" s="50"/>
      <c r="GGJ44" s="50"/>
      <c r="GGK44" s="50"/>
      <c r="GGL44" s="50"/>
      <c r="GGM44" s="50"/>
      <c r="GGN44" s="50"/>
      <c r="GGO44" s="50"/>
      <c r="GGP44" s="50"/>
      <c r="GGQ44" s="50"/>
      <c r="GGR44" s="50"/>
      <c r="GGS44" s="50"/>
      <c r="GGT44" s="50"/>
      <c r="GGU44" s="50"/>
      <c r="GGV44" s="50"/>
      <c r="GGW44" s="50"/>
      <c r="GGX44" s="50"/>
      <c r="GGY44" s="50"/>
      <c r="GGZ44" s="50"/>
      <c r="GHA44" s="50"/>
      <c r="GHB44" s="50"/>
      <c r="GHC44" s="50"/>
      <c r="GHD44" s="50"/>
      <c r="GHE44" s="50"/>
      <c r="GHF44" s="50"/>
      <c r="GHG44" s="50"/>
      <c r="GHH44" s="50"/>
      <c r="GHI44" s="50"/>
      <c r="GHJ44" s="50"/>
      <c r="GHK44" s="50"/>
      <c r="GHL44" s="50"/>
      <c r="GHM44" s="50"/>
      <c r="GHN44" s="50"/>
      <c r="GHO44" s="50"/>
      <c r="GHP44" s="50"/>
      <c r="GHQ44" s="50"/>
      <c r="GHR44" s="50"/>
      <c r="GHS44" s="50"/>
      <c r="GHT44" s="50"/>
      <c r="GHU44" s="50"/>
      <c r="GHV44" s="50"/>
      <c r="GHW44" s="50"/>
      <c r="GHX44" s="50"/>
      <c r="GHY44" s="50"/>
      <c r="GHZ44" s="50"/>
      <c r="GIA44" s="50"/>
      <c r="GIB44" s="50"/>
      <c r="GIC44" s="50"/>
      <c r="GID44" s="50"/>
      <c r="GIE44" s="50"/>
      <c r="GIF44" s="50"/>
      <c r="GIG44" s="50"/>
      <c r="GIH44" s="50"/>
      <c r="GII44" s="50"/>
      <c r="GIJ44" s="50"/>
      <c r="GIK44" s="50"/>
      <c r="GIL44" s="50"/>
      <c r="GIM44" s="50"/>
      <c r="GIN44" s="50"/>
      <c r="GIO44" s="50"/>
      <c r="GIP44" s="50"/>
      <c r="GIQ44" s="50"/>
      <c r="GIR44" s="50"/>
      <c r="GIS44" s="50"/>
      <c r="GIT44" s="50"/>
      <c r="GIU44" s="50"/>
      <c r="GIV44" s="50"/>
      <c r="GIW44" s="50"/>
      <c r="GIX44" s="50"/>
      <c r="GIY44" s="50"/>
      <c r="GIZ44" s="50"/>
      <c r="GJA44" s="50"/>
      <c r="GJB44" s="50"/>
      <c r="GJC44" s="50"/>
      <c r="GJD44" s="50"/>
      <c r="GJE44" s="50"/>
      <c r="GJF44" s="50"/>
      <c r="GJG44" s="50"/>
      <c r="GJH44" s="50"/>
      <c r="GJI44" s="50"/>
      <c r="GJJ44" s="50"/>
      <c r="GJK44" s="50"/>
      <c r="GJL44" s="50"/>
      <c r="GJM44" s="50"/>
      <c r="GJN44" s="50"/>
      <c r="GJO44" s="50"/>
      <c r="GJP44" s="50"/>
      <c r="GJQ44" s="50"/>
      <c r="GJR44" s="50"/>
      <c r="GJS44" s="50"/>
      <c r="GJT44" s="50"/>
      <c r="GJU44" s="50"/>
      <c r="GJV44" s="50"/>
      <c r="GJW44" s="50"/>
      <c r="GJX44" s="50"/>
      <c r="GJY44" s="50"/>
      <c r="GJZ44" s="50"/>
      <c r="GKA44" s="50"/>
      <c r="GKB44" s="50"/>
      <c r="GKC44" s="50"/>
      <c r="GKD44" s="50"/>
      <c r="GKE44" s="50"/>
      <c r="GKF44" s="50"/>
      <c r="GKG44" s="50"/>
      <c r="GKH44" s="50"/>
      <c r="GKI44" s="50"/>
      <c r="GKJ44" s="50"/>
      <c r="GKK44" s="50"/>
      <c r="GKL44" s="50"/>
      <c r="GKM44" s="50"/>
      <c r="GKN44" s="50"/>
      <c r="GKO44" s="50"/>
      <c r="GKP44" s="50"/>
      <c r="GKQ44" s="50"/>
      <c r="GKR44" s="50"/>
      <c r="GKS44" s="50"/>
      <c r="GKT44" s="50"/>
      <c r="GKU44" s="50"/>
      <c r="GKV44" s="50"/>
      <c r="GKW44" s="50"/>
      <c r="GKX44" s="50"/>
      <c r="GKY44" s="50"/>
      <c r="GKZ44" s="50"/>
      <c r="GLA44" s="50"/>
      <c r="GLB44" s="50"/>
      <c r="GLC44" s="50"/>
      <c r="GLD44" s="50"/>
      <c r="GLE44" s="50"/>
      <c r="GLF44" s="50"/>
      <c r="GLG44" s="50"/>
      <c r="GLH44" s="50"/>
      <c r="GLI44" s="50"/>
      <c r="GLJ44" s="50"/>
      <c r="GLK44" s="50"/>
      <c r="GLL44" s="50"/>
      <c r="GLM44" s="50"/>
      <c r="GLN44" s="50"/>
      <c r="GLO44" s="50"/>
      <c r="GLP44" s="50"/>
      <c r="GLQ44" s="50"/>
      <c r="GLR44" s="50"/>
      <c r="GLS44" s="50"/>
      <c r="GLT44" s="50"/>
      <c r="GLU44" s="50"/>
      <c r="GLV44" s="50"/>
      <c r="GLW44" s="50"/>
      <c r="GLX44" s="50"/>
      <c r="GLY44" s="50"/>
      <c r="GLZ44" s="50"/>
      <c r="GMA44" s="50"/>
      <c r="GMB44" s="50"/>
      <c r="GMC44" s="50"/>
      <c r="GMD44" s="50"/>
      <c r="GME44" s="50"/>
      <c r="GMF44" s="50"/>
      <c r="GMG44" s="50"/>
      <c r="GMH44" s="50"/>
      <c r="GMI44" s="50"/>
      <c r="GMJ44" s="50"/>
      <c r="GMK44" s="50"/>
      <c r="GML44" s="50"/>
      <c r="GMM44" s="50"/>
      <c r="GMN44" s="50"/>
      <c r="GMO44" s="50"/>
      <c r="GMP44" s="50"/>
      <c r="GMQ44" s="50"/>
      <c r="GMR44" s="50"/>
      <c r="GMS44" s="50"/>
      <c r="GMT44" s="50"/>
      <c r="GMU44" s="50"/>
      <c r="GMV44" s="50"/>
      <c r="GMW44" s="50"/>
      <c r="GMX44" s="50"/>
      <c r="GMY44" s="50"/>
      <c r="GMZ44" s="50"/>
      <c r="GNA44" s="50"/>
      <c r="GNB44" s="50"/>
      <c r="GNC44" s="50"/>
      <c r="GND44" s="50"/>
      <c r="GNE44" s="50"/>
      <c r="GNF44" s="50"/>
      <c r="GNG44" s="50"/>
      <c r="GNH44" s="50"/>
      <c r="GNI44" s="50"/>
      <c r="GNJ44" s="50"/>
      <c r="GNK44" s="50"/>
      <c r="GNL44" s="50"/>
      <c r="GNM44" s="50"/>
      <c r="GNN44" s="50"/>
      <c r="GNO44" s="50"/>
      <c r="GNP44" s="50"/>
      <c r="GNQ44" s="50"/>
      <c r="GNR44" s="50"/>
      <c r="GNS44" s="50"/>
      <c r="GNT44" s="50"/>
      <c r="GNU44" s="50"/>
      <c r="GNV44" s="50"/>
      <c r="GNW44" s="50"/>
      <c r="GNX44" s="50"/>
      <c r="GNY44" s="50"/>
      <c r="GNZ44" s="50"/>
      <c r="GOA44" s="50"/>
      <c r="GOB44" s="50"/>
      <c r="GOC44" s="50"/>
      <c r="GOD44" s="50"/>
      <c r="GOE44" s="50"/>
      <c r="GOF44" s="50"/>
      <c r="GOG44" s="50"/>
      <c r="GOH44" s="50"/>
      <c r="GOI44" s="50"/>
      <c r="GOJ44" s="50"/>
      <c r="GOK44" s="50"/>
      <c r="GOL44" s="50"/>
      <c r="GOM44" s="50"/>
      <c r="GON44" s="50"/>
      <c r="GOO44" s="50"/>
      <c r="GOP44" s="50"/>
      <c r="GOQ44" s="50"/>
      <c r="GOR44" s="50"/>
      <c r="GOS44" s="50"/>
      <c r="GOT44" s="50"/>
      <c r="GOU44" s="50"/>
      <c r="GOV44" s="50"/>
      <c r="GOW44" s="50"/>
      <c r="GOX44" s="50"/>
      <c r="GOY44" s="50"/>
      <c r="GOZ44" s="50"/>
      <c r="GPA44" s="50"/>
      <c r="GPB44" s="50"/>
      <c r="GPC44" s="50"/>
      <c r="GPD44" s="50"/>
      <c r="GPE44" s="50"/>
      <c r="GPF44" s="50"/>
      <c r="GPG44" s="50"/>
      <c r="GPH44" s="50"/>
      <c r="GPI44" s="50"/>
      <c r="GPJ44" s="50"/>
      <c r="GPK44" s="50"/>
      <c r="GPL44" s="50"/>
      <c r="GPM44" s="50"/>
      <c r="GPN44" s="50"/>
      <c r="GPO44" s="50"/>
      <c r="GPP44" s="50"/>
      <c r="GPQ44" s="50"/>
      <c r="GPR44" s="50"/>
      <c r="GPS44" s="50"/>
      <c r="GPT44" s="50"/>
      <c r="GPU44" s="50"/>
      <c r="GPV44" s="50"/>
      <c r="GPW44" s="50"/>
      <c r="GPX44" s="50"/>
      <c r="GPY44" s="50"/>
      <c r="GPZ44" s="50"/>
      <c r="GQA44" s="50"/>
      <c r="GQB44" s="50"/>
      <c r="GQC44" s="50"/>
      <c r="GQD44" s="50"/>
      <c r="GQE44" s="50"/>
      <c r="GQF44" s="50"/>
      <c r="GQG44" s="50"/>
      <c r="GQH44" s="50"/>
      <c r="GQI44" s="50"/>
      <c r="GQJ44" s="50"/>
      <c r="GQK44" s="50"/>
      <c r="GQL44" s="50"/>
      <c r="GQM44" s="50"/>
      <c r="GQN44" s="50"/>
      <c r="GQO44" s="50"/>
      <c r="GQP44" s="50"/>
      <c r="GQQ44" s="50"/>
      <c r="GQR44" s="50"/>
      <c r="GQS44" s="50"/>
      <c r="GQT44" s="50"/>
      <c r="GQU44" s="50"/>
      <c r="GQV44" s="50"/>
      <c r="GQW44" s="50"/>
      <c r="GQX44" s="50"/>
      <c r="GQY44" s="50"/>
      <c r="GQZ44" s="50"/>
      <c r="GRA44" s="50"/>
      <c r="GRB44" s="50"/>
      <c r="GRC44" s="50"/>
      <c r="GRD44" s="50"/>
      <c r="GRE44" s="50"/>
      <c r="GRF44" s="50"/>
      <c r="GRG44" s="50"/>
      <c r="GRH44" s="50"/>
      <c r="GRI44" s="50"/>
      <c r="GRJ44" s="50"/>
      <c r="GRK44" s="50"/>
      <c r="GRL44" s="50"/>
      <c r="GRM44" s="50"/>
      <c r="GRN44" s="50"/>
      <c r="GRO44" s="50"/>
      <c r="GRP44" s="50"/>
      <c r="GRQ44" s="50"/>
      <c r="GRR44" s="50"/>
      <c r="GRS44" s="50"/>
      <c r="GRT44" s="50"/>
      <c r="GRU44" s="50"/>
      <c r="GRV44" s="50"/>
      <c r="GRW44" s="50"/>
      <c r="GRX44" s="50"/>
      <c r="GRY44" s="50"/>
      <c r="GRZ44" s="50"/>
      <c r="GSA44" s="50"/>
      <c r="GSB44" s="50"/>
      <c r="GSC44" s="50"/>
      <c r="GSD44" s="50"/>
      <c r="GSE44" s="50"/>
      <c r="GSF44" s="50"/>
      <c r="GSG44" s="50"/>
      <c r="GSH44" s="50"/>
      <c r="GSI44" s="50"/>
      <c r="GSJ44" s="50"/>
      <c r="GSK44" s="50"/>
      <c r="GSL44" s="50"/>
      <c r="GSM44" s="50"/>
      <c r="GSN44" s="50"/>
      <c r="GSO44" s="50"/>
      <c r="GSP44" s="50"/>
      <c r="GSQ44" s="50"/>
      <c r="GSR44" s="50"/>
      <c r="GSS44" s="50"/>
      <c r="GST44" s="50"/>
      <c r="GSU44" s="50"/>
      <c r="GSV44" s="50"/>
      <c r="GSW44" s="50"/>
      <c r="GSX44" s="50"/>
      <c r="GSY44" s="50"/>
      <c r="GSZ44" s="50"/>
      <c r="GTA44" s="50"/>
      <c r="GTB44" s="50"/>
      <c r="GTC44" s="50"/>
      <c r="GTD44" s="50"/>
      <c r="GTE44" s="50"/>
      <c r="GTF44" s="50"/>
      <c r="GTG44" s="50"/>
      <c r="GTH44" s="50"/>
      <c r="GTI44" s="50"/>
      <c r="GTJ44" s="50"/>
      <c r="GTK44" s="50"/>
      <c r="GTL44" s="50"/>
      <c r="GTM44" s="50"/>
      <c r="GTN44" s="50"/>
      <c r="GTO44" s="50"/>
      <c r="GTP44" s="50"/>
      <c r="GTQ44" s="50"/>
      <c r="GTR44" s="50"/>
      <c r="GTS44" s="50"/>
      <c r="GTT44" s="50"/>
      <c r="GTU44" s="50"/>
      <c r="GTV44" s="50"/>
      <c r="GTW44" s="50"/>
      <c r="GTX44" s="50"/>
      <c r="GTY44" s="50"/>
      <c r="GTZ44" s="50"/>
      <c r="GUA44" s="50"/>
      <c r="GUB44" s="50"/>
      <c r="GUC44" s="50"/>
      <c r="GUD44" s="50"/>
      <c r="GUE44" s="50"/>
      <c r="GUF44" s="50"/>
      <c r="GUG44" s="50"/>
      <c r="GUH44" s="50"/>
      <c r="GUI44" s="50"/>
      <c r="GUJ44" s="50"/>
      <c r="GUK44" s="50"/>
      <c r="GUL44" s="50"/>
      <c r="GUM44" s="50"/>
      <c r="GUN44" s="50"/>
      <c r="GUO44" s="50"/>
      <c r="GUP44" s="50"/>
      <c r="GUQ44" s="50"/>
      <c r="GUR44" s="50"/>
      <c r="GUS44" s="50"/>
      <c r="GUT44" s="50"/>
      <c r="GUU44" s="50"/>
      <c r="GUV44" s="50"/>
      <c r="GUW44" s="50"/>
      <c r="GUX44" s="50"/>
      <c r="GUY44" s="50"/>
      <c r="GUZ44" s="50"/>
      <c r="GVA44" s="50"/>
      <c r="GVB44" s="50"/>
      <c r="GVC44" s="50"/>
      <c r="GVD44" s="50"/>
      <c r="GVE44" s="50"/>
      <c r="GVF44" s="50"/>
      <c r="GVG44" s="50"/>
      <c r="GVH44" s="50"/>
      <c r="GVI44" s="50"/>
      <c r="GVJ44" s="50"/>
      <c r="GVK44" s="50"/>
      <c r="GVL44" s="50"/>
      <c r="GVM44" s="50"/>
      <c r="GVN44" s="50"/>
      <c r="GVO44" s="50"/>
      <c r="GVP44" s="50"/>
      <c r="GVQ44" s="50"/>
      <c r="GVR44" s="50"/>
      <c r="GVS44" s="50"/>
      <c r="GVT44" s="50"/>
      <c r="GVU44" s="50"/>
      <c r="GVV44" s="50"/>
      <c r="GVW44" s="50"/>
      <c r="GVX44" s="50"/>
      <c r="GVY44" s="50"/>
      <c r="GVZ44" s="50"/>
      <c r="GWA44" s="50"/>
      <c r="GWB44" s="50"/>
      <c r="GWC44" s="50"/>
      <c r="GWD44" s="50"/>
      <c r="GWE44" s="50"/>
      <c r="GWF44" s="50"/>
      <c r="GWG44" s="50"/>
      <c r="GWH44" s="50"/>
      <c r="GWI44" s="50"/>
      <c r="GWJ44" s="50"/>
      <c r="GWK44" s="50"/>
      <c r="GWL44" s="50"/>
      <c r="GWM44" s="50"/>
      <c r="GWN44" s="50"/>
      <c r="GWO44" s="50"/>
      <c r="GWP44" s="50"/>
      <c r="GWQ44" s="50"/>
      <c r="GWR44" s="50"/>
      <c r="GWS44" s="50"/>
      <c r="GWT44" s="50"/>
      <c r="GWU44" s="50"/>
      <c r="GWV44" s="50"/>
      <c r="GWW44" s="50"/>
      <c r="GWX44" s="50"/>
      <c r="GWY44" s="50"/>
      <c r="GWZ44" s="50"/>
      <c r="GXA44" s="50"/>
      <c r="GXB44" s="50"/>
      <c r="GXC44" s="50"/>
      <c r="GXD44" s="50"/>
      <c r="GXE44" s="50"/>
      <c r="GXF44" s="50"/>
      <c r="GXG44" s="50"/>
      <c r="GXH44" s="50"/>
      <c r="GXI44" s="50"/>
      <c r="GXJ44" s="50"/>
      <c r="GXK44" s="50"/>
      <c r="GXL44" s="50"/>
      <c r="GXM44" s="50"/>
      <c r="GXN44" s="50"/>
      <c r="GXO44" s="50"/>
      <c r="GXP44" s="50"/>
      <c r="GXQ44" s="50"/>
      <c r="GXR44" s="50"/>
      <c r="GXS44" s="50"/>
      <c r="GXT44" s="50"/>
      <c r="GXU44" s="50"/>
      <c r="GXV44" s="50"/>
      <c r="GXW44" s="50"/>
      <c r="GXX44" s="50"/>
      <c r="GXY44" s="50"/>
      <c r="GXZ44" s="50"/>
      <c r="GYA44" s="50"/>
      <c r="GYB44" s="50"/>
      <c r="GYC44" s="50"/>
      <c r="GYD44" s="50"/>
      <c r="GYE44" s="50"/>
      <c r="GYF44" s="50"/>
      <c r="GYG44" s="50"/>
      <c r="GYH44" s="50"/>
      <c r="GYI44" s="50"/>
      <c r="GYJ44" s="50"/>
      <c r="GYK44" s="50"/>
      <c r="GYL44" s="50"/>
      <c r="GYM44" s="50"/>
      <c r="GYN44" s="50"/>
      <c r="GYO44" s="50"/>
      <c r="GYP44" s="50"/>
      <c r="GYQ44" s="50"/>
      <c r="GYR44" s="50"/>
      <c r="GYS44" s="50"/>
      <c r="GYT44" s="50"/>
      <c r="GYU44" s="50"/>
      <c r="GYV44" s="50"/>
      <c r="GYW44" s="50"/>
      <c r="GYX44" s="50"/>
      <c r="GYY44" s="50"/>
      <c r="GYZ44" s="50"/>
      <c r="GZA44" s="50"/>
      <c r="GZB44" s="50"/>
      <c r="GZC44" s="50"/>
      <c r="GZD44" s="50"/>
      <c r="GZE44" s="50"/>
      <c r="GZF44" s="50"/>
      <c r="GZG44" s="50"/>
      <c r="GZH44" s="50"/>
      <c r="GZI44" s="50"/>
      <c r="GZJ44" s="50"/>
      <c r="GZK44" s="50"/>
      <c r="GZL44" s="50"/>
      <c r="GZM44" s="50"/>
      <c r="GZN44" s="50"/>
      <c r="GZO44" s="50"/>
      <c r="GZP44" s="50"/>
      <c r="GZQ44" s="50"/>
      <c r="GZR44" s="50"/>
      <c r="GZS44" s="50"/>
      <c r="GZT44" s="50"/>
      <c r="GZU44" s="50"/>
      <c r="GZV44" s="50"/>
      <c r="GZW44" s="50"/>
      <c r="GZX44" s="50"/>
      <c r="GZY44" s="50"/>
      <c r="GZZ44" s="50"/>
      <c r="HAA44" s="50"/>
      <c r="HAB44" s="50"/>
      <c r="HAC44" s="50"/>
      <c r="HAD44" s="50"/>
      <c r="HAE44" s="50"/>
      <c r="HAF44" s="50"/>
      <c r="HAG44" s="50"/>
      <c r="HAH44" s="50"/>
      <c r="HAI44" s="50"/>
      <c r="HAJ44" s="50"/>
      <c r="HAK44" s="50"/>
      <c r="HAL44" s="50"/>
      <c r="HAM44" s="50"/>
      <c r="HAN44" s="50"/>
      <c r="HAO44" s="50"/>
      <c r="HAP44" s="50"/>
      <c r="HAQ44" s="50"/>
      <c r="HAR44" s="50"/>
      <c r="HAS44" s="50"/>
      <c r="HAT44" s="50"/>
      <c r="HAU44" s="50"/>
      <c r="HAV44" s="50"/>
      <c r="HAW44" s="50"/>
      <c r="HAX44" s="50"/>
      <c r="HAY44" s="50"/>
      <c r="HAZ44" s="50"/>
      <c r="HBA44" s="50"/>
      <c r="HBB44" s="50"/>
      <c r="HBC44" s="50"/>
      <c r="HBD44" s="50"/>
      <c r="HBE44" s="50"/>
      <c r="HBF44" s="50"/>
      <c r="HBG44" s="50"/>
      <c r="HBH44" s="50"/>
      <c r="HBI44" s="50"/>
      <c r="HBJ44" s="50"/>
      <c r="HBK44" s="50"/>
      <c r="HBL44" s="50"/>
      <c r="HBM44" s="50"/>
      <c r="HBN44" s="50"/>
      <c r="HBO44" s="50"/>
      <c r="HBP44" s="50"/>
      <c r="HBQ44" s="50"/>
      <c r="HBR44" s="50"/>
      <c r="HBS44" s="50"/>
      <c r="HBT44" s="50"/>
      <c r="HBU44" s="50"/>
      <c r="HBV44" s="50"/>
      <c r="HBW44" s="50"/>
      <c r="HBX44" s="50"/>
      <c r="HBY44" s="50"/>
      <c r="HBZ44" s="50"/>
      <c r="HCA44" s="50"/>
      <c r="HCB44" s="50"/>
      <c r="HCC44" s="50"/>
      <c r="HCD44" s="50"/>
      <c r="HCE44" s="50"/>
      <c r="HCF44" s="50"/>
      <c r="HCG44" s="50"/>
      <c r="HCH44" s="50"/>
      <c r="HCI44" s="50"/>
      <c r="HCJ44" s="50"/>
      <c r="HCK44" s="50"/>
      <c r="HCL44" s="50"/>
      <c r="HCM44" s="50"/>
      <c r="HCN44" s="50"/>
      <c r="HCO44" s="50"/>
      <c r="HCP44" s="50"/>
      <c r="HCQ44" s="50"/>
      <c r="HCR44" s="50"/>
      <c r="HCS44" s="50"/>
      <c r="HCT44" s="50"/>
      <c r="HCU44" s="50"/>
      <c r="HCV44" s="50"/>
      <c r="HCW44" s="50"/>
      <c r="HCX44" s="50"/>
      <c r="HCY44" s="50"/>
      <c r="HCZ44" s="50"/>
      <c r="HDA44" s="50"/>
      <c r="HDB44" s="50"/>
      <c r="HDC44" s="50"/>
      <c r="HDD44" s="50"/>
      <c r="HDE44" s="50"/>
      <c r="HDF44" s="50"/>
      <c r="HDG44" s="50"/>
      <c r="HDH44" s="50"/>
      <c r="HDI44" s="50"/>
      <c r="HDJ44" s="50"/>
      <c r="HDK44" s="50"/>
      <c r="HDL44" s="50"/>
      <c r="HDM44" s="50"/>
      <c r="HDN44" s="50"/>
      <c r="HDO44" s="50"/>
      <c r="HDP44" s="50"/>
      <c r="HDQ44" s="50"/>
      <c r="HDR44" s="50"/>
      <c r="HDS44" s="50"/>
      <c r="HDT44" s="50"/>
      <c r="HDU44" s="50"/>
      <c r="HDV44" s="50"/>
      <c r="HDW44" s="50"/>
      <c r="HDX44" s="50"/>
      <c r="HDY44" s="50"/>
      <c r="HDZ44" s="50"/>
      <c r="HEA44" s="50"/>
      <c r="HEB44" s="50"/>
      <c r="HEC44" s="50"/>
      <c r="HED44" s="50"/>
      <c r="HEE44" s="50"/>
      <c r="HEF44" s="50"/>
      <c r="HEG44" s="50"/>
      <c r="HEH44" s="50"/>
      <c r="HEI44" s="50"/>
      <c r="HEJ44" s="50"/>
      <c r="HEK44" s="50"/>
      <c r="HEL44" s="50"/>
      <c r="HEM44" s="50"/>
      <c r="HEN44" s="50"/>
      <c r="HEO44" s="50"/>
      <c r="HEP44" s="50"/>
      <c r="HEQ44" s="50"/>
      <c r="HER44" s="50"/>
      <c r="HES44" s="50"/>
      <c r="HET44" s="50"/>
      <c r="HEU44" s="50"/>
      <c r="HEV44" s="50"/>
      <c r="HEW44" s="50"/>
      <c r="HEX44" s="50"/>
      <c r="HEY44" s="50"/>
      <c r="HEZ44" s="50"/>
      <c r="HFA44" s="50"/>
      <c r="HFB44" s="50"/>
      <c r="HFC44" s="50"/>
      <c r="HFD44" s="50"/>
      <c r="HFE44" s="50"/>
      <c r="HFF44" s="50"/>
      <c r="HFG44" s="50"/>
      <c r="HFH44" s="50"/>
      <c r="HFI44" s="50"/>
      <c r="HFJ44" s="50"/>
      <c r="HFK44" s="50"/>
      <c r="HFL44" s="50"/>
      <c r="HFM44" s="50"/>
      <c r="HFN44" s="50"/>
      <c r="HFO44" s="50"/>
      <c r="HFP44" s="50"/>
      <c r="HFQ44" s="50"/>
      <c r="HFR44" s="50"/>
      <c r="HFS44" s="50"/>
      <c r="HFT44" s="50"/>
      <c r="HFU44" s="50"/>
      <c r="HFV44" s="50"/>
      <c r="HFW44" s="50"/>
      <c r="HFX44" s="50"/>
      <c r="HFY44" s="50"/>
      <c r="HFZ44" s="50"/>
      <c r="HGA44" s="50"/>
      <c r="HGB44" s="50"/>
      <c r="HGC44" s="50"/>
      <c r="HGD44" s="50"/>
      <c r="HGE44" s="50"/>
      <c r="HGF44" s="50"/>
      <c r="HGG44" s="50"/>
      <c r="HGH44" s="50"/>
      <c r="HGI44" s="50"/>
      <c r="HGJ44" s="50"/>
      <c r="HGK44" s="50"/>
      <c r="HGL44" s="50"/>
      <c r="HGM44" s="50"/>
      <c r="HGN44" s="50"/>
      <c r="HGO44" s="50"/>
      <c r="HGP44" s="50"/>
      <c r="HGQ44" s="50"/>
      <c r="HGR44" s="50"/>
      <c r="HGS44" s="50"/>
      <c r="HGT44" s="50"/>
      <c r="HGU44" s="50"/>
      <c r="HGV44" s="50"/>
      <c r="HGW44" s="50"/>
      <c r="HGX44" s="50"/>
      <c r="HGY44" s="50"/>
      <c r="HGZ44" s="50"/>
      <c r="HHA44" s="50"/>
      <c r="HHB44" s="50"/>
      <c r="HHC44" s="50"/>
      <c r="HHD44" s="50"/>
      <c r="HHE44" s="50"/>
      <c r="HHF44" s="50"/>
      <c r="HHG44" s="50"/>
      <c r="HHH44" s="50"/>
      <c r="HHI44" s="50"/>
      <c r="HHJ44" s="50"/>
      <c r="HHK44" s="50"/>
      <c r="HHL44" s="50"/>
      <c r="HHM44" s="50"/>
      <c r="HHN44" s="50"/>
      <c r="HHO44" s="50"/>
      <c r="HHP44" s="50"/>
      <c r="HHQ44" s="50"/>
      <c r="HHR44" s="50"/>
      <c r="HHS44" s="50"/>
      <c r="HHT44" s="50"/>
      <c r="HHU44" s="50"/>
      <c r="HHV44" s="50"/>
      <c r="HHW44" s="50"/>
      <c r="HHX44" s="50"/>
      <c r="HHY44" s="50"/>
      <c r="HHZ44" s="50"/>
      <c r="HIA44" s="50"/>
      <c r="HIB44" s="50"/>
      <c r="HIC44" s="50"/>
      <c r="HID44" s="50"/>
      <c r="HIE44" s="50"/>
      <c r="HIF44" s="50"/>
      <c r="HIG44" s="50"/>
      <c r="HIH44" s="50"/>
      <c r="HII44" s="50"/>
      <c r="HIJ44" s="50"/>
      <c r="HIK44" s="50"/>
      <c r="HIL44" s="50"/>
      <c r="HIM44" s="50"/>
      <c r="HIN44" s="50"/>
      <c r="HIO44" s="50"/>
      <c r="HIP44" s="50"/>
      <c r="HIQ44" s="50"/>
      <c r="HIR44" s="50"/>
      <c r="HIS44" s="50"/>
      <c r="HIT44" s="50"/>
      <c r="HIU44" s="50"/>
      <c r="HIV44" s="50"/>
      <c r="HIW44" s="50"/>
      <c r="HIX44" s="50"/>
      <c r="HIY44" s="50"/>
      <c r="HIZ44" s="50"/>
      <c r="HJA44" s="50"/>
      <c r="HJB44" s="50"/>
      <c r="HJC44" s="50"/>
      <c r="HJD44" s="50"/>
      <c r="HJE44" s="50"/>
      <c r="HJF44" s="50"/>
      <c r="HJG44" s="50"/>
      <c r="HJH44" s="50"/>
      <c r="HJI44" s="50"/>
      <c r="HJJ44" s="50"/>
      <c r="HJK44" s="50"/>
      <c r="HJL44" s="50"/>
      <c r="HJM44" s="50"/>
      <c r="HJN44" s="50"/>
      <c r="HJO44" s="50"/>
      <c r="HJP44" s="50"/>
      <c r="HJQ44" s="50"/>
      <c r="HJR44" s="50"/>
      <c r="HJS44" s="50"/>
      <c r="HJT44" s="50"/>
      <c r="HJU44" s="50"/>
      <c r="HJV44" s="50"/>
      <c r="HJW44" s="50"/>
      <c r="HJX44" s="50"/>
      <c r="HJY44" s="50"/>
      <c r="HJZ44" s="50"/>
      <c r="HKA44" s="50"/>
      <c r="HKB44" s="50"/>
      <c r="HKC44" s="50"/>
      <c r="HKD44" s="50"/>
      <c r="HKE44" s="50"/>
      <c r="HKF44" s="50"/>
      <c r="HKG44" s="50"/>
      <c r="HKH44" s="50"/>
      <c r="HKI44" s="50"/>
      <c r="HKJ44" s="50"/>
      <c r="HKK44" s="50"/>
      <c r="HKL44" s="50"/>
      <c r="HKM44" s="50"/>
      <c r="HKN44" s="50"/>
      <c r="HKO44" s="50"/>
      <c r="HKP44" s="50"/>
      <c r="HKQ44" s="50"/>
      <c r="HKR44" s="50"/>
      <c r="HKS44" s="50"/>
      <c r="HKT44" s="50"/>
      <c r="HKU44" s="50"/>
      <c r="HKV44" s="50"/>
      <c r="HKW44" s="50"/>
      <c r="HKX44" s="50"/>
      <c r="HKY44" s="50"/>
      <c r="HKZ44" s="50"/>
      <c r="HLA44" s="50"/>
      <c r="HLB44" s="50"/>
      <c r="HLC44" s="50"/>
      <c r="HLD44" s="50"/>
      <c r="HLE44" s="50"/>
      <c r="HLF44" s="50"/>
      <c r="HLG44" s="50"/>
      <c r="HLH44" s="50"/>
      <c r="HLI44" s="50"/>
      <c r="HLJ44" s="50"/>
      <c r="HLK44" s="50"/>
      <c r="HLL44" s="50"/>
      <c r="HLM44" s="50"/>
      <c r="HLN44" s="50"/>
      <c r="HLO44" s="50"/>
      <c r="HLP44" s="50"/>
      <c r="HLQ44" s="50"/>
      <c r="HLR44" s="50"/>
      <c r="HLS44" s="50"/>
      <c r="HLT44" s="50"/>
      <c r="HLU44" s="50"/>
      <c r="HLV44" s="50"/>
      <c r="HLW44" s="50"/>
      <c r="HLX44" s="50"/>
      <c r="HLY44" s="50"/>
      <c r="HLZ44" s="50"/>
      <c r="HMA44" s="50"/>
      <c r="HMB44" s="50"/>
      <c r="HMC44" s="50"/>
      <c r="HMD44" s="50"/>
      <c r="HME44" s="50"/>
      <c r="HMF44" s="50"/>
      <c r="HMG44" s="50"/>
      <c r="HMH44" s="50"/>
      <c r="HMI44" s="50"/>
      <c r="HMJ44" s="50"/>
      <c r="HMK44" s="50"/>
      <c r="HML44" s="50"/>
      <c r="HMM44" s="50"/>
      <c r="HMN44" s="50"/>
      <c r="HMO44" s="50"/>
      <c r="HMP44" s="50"/>
      <c r="HMQ44" s="50"/>
      <c r="HMR44" s="50"/>
      <c r="HMS44" s="50"/>
      <c r="HMT44" s="50"/>
      <c r="HMU44" s="50"/>
      <c r="HMV44" s="50"/>
      <c r="HMW44" s="50"/>
      <c r="HMX44" s="50"/>
      <c r="HMY44" s="50"/>
      <c r="HMZ44" s="50"/>
      <c r="HNA44" s="50"/>
      <c r="HNB44" s="50"/>
      <c r="HNC44" s="50"/>
      <c r="HND44" s="50"/>
      <c r="HNE44" s="50"/>
      <c r="HNF44" s="50"/>
      <c r="HNG44" s="50"/>
      <c r="HNH44" s="50"/>
      <c r="HNI44" s="50"/>
      <c r="HNJ44" s="50"/>
      <c r="HNK44" s="50"/>
      <c r="HNL44" s="50"/>
      <c r="HNM44" s="50"/>
      <c r="HNN44" s="50"/>
      <c r="HNO44" s="50"/>
      <c r="HNP44" s="50"/>
      <c r="HNQ44" s="50"/>
      <c r="HNR44" s="50"/>
      <c r="HNS44" s="50"/>
      <c r="HNT44" s="50"/>
      <c r="HNU44" s="50"/>
      <c r="HNV44" s="50"/>
      <c r="HNW44" s="50"/>
      <c r="HNX44" s="50"/>
      <c r="HNY44" s="50"/>
      <c r="HNZ44" s="50"/>
      <c r="HOA44" s="50"/>
      <c r="HOB44" s="50"/>
      <c r="HOC44" s="50"/>
      <c r="HOD44" s="50"/>
      <c r="HOE44" s="50"/>
      <c r="HOF44" s="50"/>
      <c r="HOG44" s="50"/>
      <c r="HOH44" s="50"/>
      <c r="HOI44" s="50"/>
      <c r="HOJ44" s="50"/>
      <c r="HOK44" s="50"/>
      <c r="HOL44" s="50"/>
      <c r="HOM44" s="50"/>
      <c r="HON44" s="50"/>
      <c r="HOO44" s="50"/>
      <c r="HOP44" s="50"/>
      <c r="HOQ44" s="50"/>
      <c r="HOR44" s="50"/>
      <c r="HOS44" s="50"/>
      <c r="HOT44" s="50"/>
      <c r="HOU44" s="50"/>
      <c r="HOV44" s="50"/>
      <c r="HOW44" s="50"/>
      <c r="HOX44" s="50"/>
      <c r="HOY44" s="50"/>
      <c r="HOZ44" s="50"/>
      <c r="HPA44" s="50"/>
      <c r="HPB44" s="50"/>
      <c r="HPC44" s="50"/>
      <c r="HPD44" s="50"/>
      <c r="HPE44" s="50"/>
      <c r="HPF44" s="50"/>
      <c r="HPG44" s="50"/>
      <c r="HPH44" s="50"/>
      <c r="HPI44" s="50"/>
      <c r="HPJ44" s="50"/>
      <c r="HPK44" s="50"/>
      <c r="HPL44" s="50"/>
      <c r="HPM44" s="50"/>
      <c r="HPN44" s="50"/>
      <c r="HPO44" s="50"/>
      <c r="HPP44" s="50"/>
      <c r="HPQ44" s="50"/>
      <c r="HPR44" s="50"/>
      <c r="HPS44" s="50"/>
      <c r="HPT44" s="50"/>
      <c r="HPU44" s="50"/>
      <c r="HPV44" s="50"/>
      <c r="HPW44" s="50"/>
      <c r="HPX44" s="50"/>
      <c r="HPY44" s="50"/>
      <c r="HPZ44" s="50"/>
      <c r="HQA44" s="50"/>
      <c r="HQB44" s="50"/>
      <c r="HQC44" s="50"/>
      <c r="HQD44" s="50"/>
      <c r="HQE44" s="50"/>
      <c r="HQF44" s="50"/>
      <c r="HQG44" s="50"/>
      <c r="HQH44" s="50"/>
      <c r="HQI44" s="50"/>
      <c r="HQJ44" s="50"/>
      <c r="HQK44" s="50"/>
      <c r="HQL44" s="50"/>
      <c r="HQM44" s="50"/>
      <c r="HQN44" s="50"/>
      <c r="HQO44" s="50"/>
      <c r="HQP44" s="50"/>
      <c r="HQQ44" s="50"/>
      <c r="HQR44" s="50"/>
      <c r="HQS44" s="50"/>
      <c r="HQT44" s="50"/>
      <c r="HQU44" s="50"/>
      <c r="HQV44" s="50"/>
      <c r="HQW44" s="50"/>
      <c r="HQX44" s="50"/>
      <c r="HQY44" s="50"/>
      <c r="HQZ44" s="50"/>
      <c r="HRA44" s="50"/>
      <c r="HRB44" s="50"/>
      <c r="HRC44" s="50"/>
      <c r="HRD44" s="50"/>
      <c r="HRE44" s="50"/>
      <c r="HRF44" s="50"/>
      <c r="HRG44" s="50"/>
      <c r="HRH44" s="50"/>
      <c r="HRI44" s="50"/>
      <c r="HRJ44" s="50"/>
      <c r="HRK44" s="50"/>
      <c r="HRL44" s="50"/>
      <c r="HRM44" s="50"/>
      <c r="HRN44" s="50"/>
      <c r="HRO44" s="50"/>
      <c r="HRP44" s="50"/>
      <c r="HRQ44" s="50"/>
      <c r="HRR44" s="50"/>
      <c r="HRS44" s="50"/>
      <c r="HRT44" s="50"/>
      <c r="HRU44" s="50"/>
      <c r="HRV44" s="50"/>
      <c r="HRW44" s="50"/>
      <c r="HRX44" s="50"/>
      <c r="HRY44" s="50"/>
      <c r="HRZ44" s="50"/>
      <c r="HSA44" s="50"/>
      <c r="HSB44" s="50"/>
      <c r="HSC44" s="50"/>
      <c r="HSD44" s="50"/>
      <c r="HSE44" s="50"/>
      <c r="HSF44" s="50"/>
      <c r="HSG44" s="50"/>
      <c r="HSH44" s="50"/>
      <c r="HSI44" s="50"/>
      <c r="HSJ44" s="50"/>
      <c r="HSK44" s="50"/>
      <c r="HSL44" s="50"/>
      <c r="HSM44" s="50"/>
      <c r="HSN44" s="50"/>
      <c r="HSO44" s="50"/>
      <c r="HSP44" s="50"/>
      <c r="HSQ44" s="50"/>
      <c r="HSR44" s="50"/>
      <c r="HSS44" s="50"/>
      <c r="HST44" s="50"/>
      <c r="HSU44" s="50"/>
      <c r="HSV44" s="50"/>
      <c r="HSW44" s="50"/>
      <c r="HSX44" s="50"/>
      <c r="HSY44" s="50"/>
      <c r="HSZ44" s="50"/>
      <c r="HTA44" s="50"/>
      <c r="HTB44" s="50"/>
      <c r="HTC44" s="50"/>
      <c r="HTD44" s="50"/>
      <c r="HTE44" s="50"/>
      <c r="HTF44" s="50"/>
      <c r="HTG44" s="50"/>
      <c r="HTH44" s="50"/>
      <c r="HTI44" s="50"/>
      <c r="HTJ44" s="50"/>
      <c r="HTK44" s="50"/>
      <c r="HTL44" s="50"/>
      <c r="HTM44" s="50"/>
      <c r="HTN44" s="50"/>
      <c r="HTO44" s="50"/>
      <c r="HTP44" s="50"/>
      <c r="HTQ44" s="50"/>
      <c r="HTR44" s="50"/>
      <c r="HTS44" s="50"/>
      <c r="HTT44" s="50"/>
      <c r="HTU44" s="50"/>
      <c r="HTV44" s="50"/>
      <c r="HTW44" s="50"/>
      <c r="HTX44" s="50"/>
      <c r="HTY44" s="50"/>
      <c r="HTZ44" s="50"/>
      <c r="HUA44" s="50"/>
      <c r="HUB44" s="50"/>
      <c r="HUC44" s="50"/>
      <c r="HUD44" s="50"/>
      <c r="HUE44" s="50"/>
      <c r="HUF44" s="50"/>
      <c r="HUG44" s="50"/>
      <c r="HUH44" s="50"/>
      <c r="HUI44" s="50"/>
      <c r="HUJ44" s="50"/>
      <c r="HUK44" s="50"/>
      <c r="HUL44" s="50"/>
      <c r="HUM44" s="50"/>
      <c r="HUN44" s="50"/>
      <c r="HUO44" s="50"/>
      <c r="HUP44" s="50"/>
      <c r="HUQ44" s="50"/>
      <c r="HUR44" s="50"/>
      <c r="HUS44" s="50"/>
      <c r="HUT44" s="50"/>
      <c r="HUU44" s="50"/>
      <c r="HUV44" s="50"/>
      <c r="HUW44" s="50"/>
      <c r="HUX44" s="50"/>
      <c r="HUY44" s="50"/>
      <c r="HUZ44" s="50"/>
      <c r="HVA44" s="50"/>
      <c r="HVB44" s="50"/>
      <c r="HVC44" s="50"/>
      <c r="HVD44" s="50"/>
      <c r="HVE44" s="50"/>
      <c r="HVF44" s="50"/>
      <c r="HVG44" s="50"/>
      <c r="HVH44" s="50"/>
      <c r="HVI44" s="50"/>
      <c r="HVJ44" s="50"/>
      <c r="HVK44" s="50"/>
      <c r="HVL44" s="50"/>
      <c r="HVM44" s="50"/>
      <c r="HVN44" s="50"/>
      <c r="HVO44" s="50"/>
      <c r="HVP44" s="50"/>
      <c r="HVQ44" s="50"/>
      <c r="HVR44" s="50"/>
      <c r="HVS44" s="50"/>
      <c r="HVT44" s="50"/>
      <c r="HVU44" s="50"/>
      <c r="HVV44" s="50"/>
      <c r="HVW44" s="50"/>
      <c r="HVX44" s="50"/>
      <c r="HVY44" s="50"/>
      <c r="HVZ44" s="50"/>
      <c r="HWA44" s="50"/>
      <c r="HWB44" s="50"/>
      <c r="HWC44" s="50"/>
      <c r="HWD44" s="50"/>
      <c r="HWE44" s="50"/>
      <c r="HWF44" s="50"/>
      <c r="HWG44" s="50"/>
      <c r="HWH44" s="50"/>
      <c r="HWI44" s="50"/>
      <c r="HWJ44" s="50"/>
      <c r="HWK44" s="50"/>
      <c r="HWL44" s="50"/>
      <c r="HWM44" s="50"/>
      <c r="HWN44" s="50"/>
      <c r="HWO44" s="50"/>
      <c r="HWP44" s="50"/>
      <c r="HWQ44" s="50"/>
      <c r="HWR44" s="50"/>
      <c r="HWS44" s="50"/>
      <c r="HWT44" s="50"/>
      <c r="HWU44" s="50"/>
      <c r="HWV44" s="50"/>
      <c r="HWW44" s="50"/>
      <c r="HWX44" s="50"/>
      <c r="HWY44" s="50"/>
      <c r="HWZ44" s="50"/>
      <c r="HXA44" s="50"/>
      <c r="HXB44" s="50"/>
      <c r="HXC44" s="50"/>
      <c r="HXD44" s="50"/>
      <c r="HXE44" s="50"/>
      <c r="HXF44" s="50"/>
      <c r="HXG44" s="50"/>
      <c r="HXH44" s="50"/>
      <c r="HXI44" s="50"/>
      <c r="HXJ44" s="50"/>
      <c r="HXK44" s="50"/>
      <c r="HXL44" s="50"/>
      <c r="HXM44" s="50"/>
      <c r="HXN44" s="50"/>
      <c r="HXO44" s="50"/>
      <c r="HXP44" s="50"/>
      <c r="HXQ44" s="50"/>
      <c r="HXR44" s="50"/>
      <c r="HXS44" s="50"/>
      <c r="HXT44" s="50"/>
      <c r="HXU44" s="50"/>
      <c r="HXV44" s="50"/>
      <c r="HXW44" s="50"/>
      <c r="HXX44" s="50"/>
      <c r="HXY44" s="50"/>
      <c r="HXZ44" s="50"/>
      <c r="HYA44" s="50"/>
      <c r="HYB44" s="50"/>
      <c r="HYC44" s="50"/>
      <c r="HYD44" s="50"/>
      <c r="HYE44" s="50"/>
      <c r="HYF44" s="50"/>
      <c r="HYG44" s="50"/>
      <c r="HYH44" s="50"/>
      <c r="HYI44" s="50"/>
      <c r="HYJ44" s="50"/>
      <c r="HYK44" s="50"/>
      <c r="HYL44" s="50"/>
      <c r="HYM44" s="50"/>
      <c r="HYN44" s="50"/>
      <c r="HYO44" s="50"/>
      <c r="HYP44" s="50"/>
      <c r="HYQ44" s="50"/>
      <c r="HYR44" s="50"/>
      <c r="HYS44" s="50"/>
      <c r="HYT44" s="50"/>
      <c r="HYU44" s="50"/>
      <c r="HYV44" s="50"/>
      <c r="HYW44" s="50"/>
      <c r="HYX44" s="50"/>
      <c r="HYY44" s="50"/>
      <c r="HYZ44" s="50"/>
      <c r="HZA44" s="50"/>
      <c r="HZB44" s="50"/>
      <c r="HZC44" s="50"/>
      <c r="HZD44" s="50"/>
      <c r="HZE44" s="50"/>
      <c r="HZF44" s="50"/>
      <c r="HZG44" s="50"/>
      <c r="HZH44" s="50"/>
      <c r="HZI44" s="50"/>
      <c r="HZJ44" s="50"/>
      <c r="HZK44" s="50"/>
      <c r="HZL44" s="50"/>
      <c r="HZM44" s="50"/>
      <c r="HZN44" s="50"/>
      <c r="HZO44" s="50"/>
      <c r="HZP44" s="50"/>
      <c r="HZQ44" s="50"/>
      <c r="HZR44" s="50"/>
      <c r="HZS44" s="50"/>
      <c r="HZT44" s="50"/>
      <c r="HZU44" s="50"/>
      <c r="HZV44" s="50"/>
      <c r="HZW44" s="50"/>
      <c r="HZX44" s="50"/>
      <c r="HZY44" s="50"/>
      <c r="HZZ44" s="50"/>
      <c r="IAA44" s="50"/>
      <c r="IAB44" s="50"/>
      <c r="IAC44" s="50"/>
      <c r="IAD44" s="50"/>
      <c r="IAE44" s="50"/>
      <c r="IAF44" s="50"/>
      <c r="IAG44" s="50"/>
      <c r="IAH44" s="50"/>
      <c r="IAI44" s="50"/>
      <c r="IAJ44" s="50"/>
      <c r="IAK44" s="50"/>
      <c r="IAL44" s="50"/>
      <c r="IAM44" s="50"/>
      <c r="IAN44" s="50"/>
      <c r="IAO44" s="50"/>
      <c r="IAP44" s="50"/>
      <c r="IAQ44" s="50"/>
      <c r="IAR44" s="50"/>
      <c r="IAS44" s="50"/>
      <c r="IAT44" s="50"/>
      <c r="IAU44" s="50"/>
      <c r="IAV44" s="50"/>
      <c r="IAW44" s="50"/>
      <c r="IAX44" s="50"/>
      <c r="IAY44" s="50"/>
      <c r="IAZ44" s="50"/>
      <c r="IBA44" s="50"/>
      <c r="IBB44" s="50"/>
      <c r="IBC44" s="50"/>
      <c r="IBD44" s="50"/>
      <c r="IBE44" s="50"/>
      <c r="IBF44" s="50"/>
      <c r="IBG44" s="50"/>
      <c r="IBH44" s="50"/>
      <c r="IBI44" s="50"/>
      <c r="IBJ44" s="50"/>
      <c r="IBK44" s="50"/>
      <c r="IBL44" s="50"/>
      <c r="IBM44" s="50"/>
      <c r="IBN44" s="50"/>
      <c r="IBO44" s="50"/>
      <c r="IBP44" s="50"/>
      <c r="IBQ44" s="50"/>
      <c r="IBR44" s="50"/>
      <c r="IBS44" s="50"/>
      <c r="IBT44" s="50"/>
      <c r="IBU44" s="50"/>
      <c r="IBV44" s="50"/>
      <c r="IBW44" s="50"/>
      <c r="IBX44" s="50"/>
      <c r="IBY44" s="50"/>
      <c r="IBZ44" s="50"/>
      <c r="ICA44" s="50"/>
      <c r="ICB44" s="50"/>
      <c r="ICC44" s="50"/>
      <c r="ICD44" s="50"/>
      <c r="ICE44" s="50"/>
      <c r="ICF44" s="50"/>
      <c r="ICG44" s="50"/>
      <c r="ICH44" s="50"/>
      <c r="ICI44" s="50"/>
      <c r="ICJ44" s="50"/>
      <c r="ICK44" s="50"/>
      <c r="ICL44" s="50"/>
      <c r="ICM44" s="50"/>
      <c r="ICN44" s="50"/>
      <c r="ICO44" s="50"/>
      <c r="ICP44" s="50"/>
      <c r="ICQ44" s="50"/>
      <c r="ICR44" s="50"/>
      <c r="ICS44" s="50"/>
      <c r="ICT44" s="50"/>
      <c r="ICU44" s="50"/>
      <c r="ICV44" s="50"/>
      <c r="ICW44" s="50"/>
      <c r="ICX44" s="50"/>
      <c r="ICY44" s="50"/>
      <c r="ICZ44" s="50"/>
      <c r="IDA44" s="50"/>
      <c r="IDB44" s="50"/>
      <c r="IDC44" s="50"/>
      <c r="IDD44" s="50"/>
      <c r="IDE44" s="50"/>
      <c r="IDF44" s="50"/>
      <c r="IDG44" s="50"/>
      <c r="IDH44" s="50"/>
      <c r="IDI44" s="50"/>
      <c r="IDJ44" s="50"/>
      <c r="IDK44" s="50"/>
      <c r="IDL44" s="50"/>
      <c r="IDM44" s="50"/>
      <c r="IDN44" s="50"/>
      <c r="IDO44" s="50"/>
      <c r="IDP44" s="50"/>
      <c r="IDQ44" s="50"/>
      <c r="IDR44" s="50"/>
      <c r="IDS44" s="50"/>
      <c r="IDT44" s="50"/>
      <c r="IDU44" s="50"/>
      <c r="IDV44" s="50"/>
      <c r="IDW44" s="50"/>
      <c r="IDX44" s="50"/>
      <c r="IDY44" s="50"/>
      <c r="IDZ44" s="50"/>
      <c r="IEA44" s="50"/>
      <c r="IEB44" s="50"/>
      <c r="IEC44" s="50"/>
      <c r="IED44" s="50"/>
      <c r="IEE44" s="50"/>
      <c r="IEF44" s="50"/>
      <c r="IEG44" s="50"/>
      <c r="IEH44" s="50"/>
      <c r="IEI44" s="50"/>
      <c r="IEJ44" s="50"/>
      <c r="IEK44" s="50"/>
      <c r="IEL44" s="50"/>
      <c r="IEM44" s="50"/>
      <c r="IEN44" s="50"/>
      <c r="IEO44" s="50"/>
      <c r="IEP44" s="50"/>
      <c r="IEQ44" s="50"/>
      <c r="IER44" s="50"/>
      <c r="IES44" s="50"/>
      <c r="IET44" s="50"/>
      <c r="IEU44" s="50"/>
      <c r="IEV44" s="50"/>
      <c r="IEW44" s="50"/>
      <c r="IEX44" s="50"/>
      <c r="IEY44" s="50"/>
      <c r="IEZ44" s="50"/>
      <c r="IFA44" s="50"/>
      <c r="IFB44" s="50"/>
      <c r="IFC44" s="50"/>
      <c r="IFD44" s="50"/>
      <c r="IFE44" s="50"/>
      <c r="IFF44" s="50"/>
      <c r="IFG44" s="50"/>
      <c r="IFH44" s="50"/>
      <c r="IFI44" s="50"/>
      <c r="IFJ44" s="50"/>
      <c r="IFK44" s="50"/>
      <c r="IFL44" s="50"/>
      <c r="IFM44" s="50"/>
      <c r="IFN44" s="50"/>
      <c r="IFO44" s="50"/>
      <c r="IFP44" s="50"/>
      <c r="IFQ44" s="50"/>
      <c r="IFR44" s="50"/>
      <c r="IFS44" s="50"/>
      <c r="IFT44" s="50"/>
      <c r="IFU44" s="50"/>
      <c r="IFV44" s="50"/>
      <c r="IFW44" s="50"/>
      <c r="IFX44" s="50"/>
      <c r="IFY44" s="50"/>
      <c r="IFZ44" s="50"/>
      <c r="IGA44" s="50"/>
      <c r="IGB44" s="50"/>
      <c r="IGC44" s="50"/>
      <c r="IGD44" s="50"/>
      <c r="IGE44" s="50"/>
      <c r="IGF44" s="50"/>
      <c r="IGG44" s="50"/>
      <c r="IGH44" s="50"/>
      <c r="IGI44" s="50"/>
      <c r="IGJ44" s="50"/>
      <c r="IGK44" s="50"/>
      <c r="IGL44" s="50"/>
      <c r="IGM44" s="50"/>
      <c r="IGN44" s="50"/>
      <c r="IGO44" s="50"/>
      <c r="IGP44" s="50"/>
      <c r="IGQ44" s="50"/>
      <c r="IGR44" s="50"/>
      <c r="IGS44" s="50"/>
      <c r="IGT44" s="50"/>
      <c r="IGU44" s="50"/>
      <c r="IGV44" s="50"/>
      <c r="IGW44" s="50"/>
      <c r="IGX44" s="50"/>
      <c r="IGY44" s="50"/>
      <c r="IGZ44" s="50"/>
      <c r="IHA44" s="50"/>
      <c r="IHB44" s="50"/>
      <c r="IHC44" s="50"/>
      <c r="IHD44" s="50"/>
      <c r="IHE44" s="50"/>
      <c r="IHF44" s="50"/>
      <c r="IHG44" s="50"/>
      <c r="IHH44" s="50"/>
      <c r="IHI44" s="50"/>
      <c r="IHJ44" s="50"/>
      <c r="IHK44" s="50"/>
      <c r="IHL44" s="50"/>
      <c r="IHM44" s="50"/>
      <c r="IHN44" s="50"/>
      <c r="IHO44" s="50"/>
      <c r="IHP44" s="50"/>
      <c r="IHQ44" s="50"/>
      <c r="IHR44" s="50"/>
      <c r="IHS44" s="50"/>
      <c r="IHT44" s="50"/>
      <c r="IHU44" s="50"/>
      <c r="IHV44" s="50"/>
      <c r="IHW44" s="50"/>
      <c r="IHX44" s="50"/>
      <c r="IHY44" s="50"/>
      <c r="IHZ44" s="50"/>
      <c r="IIA44" s="50"/>
      <c r="IIB44" s="50"/>
      <c r="IIC44" s="50"/>
      <c r="IID44" s="50"/>
      <c r="IIE44" s="50"/>
      <c r="IIF44" s="50"/>
      <c r="IIG44" s="50"/>
      <c r="IIH44" s="50"/>
      <c r="III44" s="50"/>
      <c r="IIJ44" s="50"/>
      <c r="IIK44" s="50"/>
      <c r="IIL44" s="50"/>
      <c r="IIM44" s="50"/>
      <c r="IIN44" s="50"/>
      <c r="IIO44" s="50"/>
      <c r="IIP44" s="50"/>
      <c r="IIQ44" s="50"/>
      <c r="IIR44" s="50"/>
      <c r="IIS44" s="50"/>
      <c r="IIT44" s="50"/>
      <c r="IIU44" s="50"/>
      <c r="IIV44" s="50"/>
      <c r="IIW44" s="50"/>
      <c r="IIX44" s="50"/>
      <c r="IIY44" s="50"/>
      <c r="IIZ44" s="50"/>
      <c r="IJA44" s="50"/>
      <c r="IJB44" s="50"/>
      <c r="IJC44" s="50"/>
      <c r="IJD44" s="50"/>
      <c r="IJE44" s="50"/>
      <c r="IJF44" s="50"/>
      <c r="IJG44" s="50"/>
      <c r="IJH44" s="50"/>
      <c r="IJI44" s="50"/>
      <c r="IJJ44" s="50"/>
      <c r="IJK44" s="50"/>
      <c r="IJL44" s="50"/>
      <c r="IJM44" s="50"/>
      <c r="IJN44" s="50"/>
      <c r="IJO44" s="50"/>
      <c r="IJP44" s="50"/>
      <c r="IJQ44" s="50"/>
      <c r="IJR44" s="50"/>
      <c r="IJS44" s="50"/>
      <c r="IJT44" s="50"/>
      <c r="IJU44" s="50"/>
      <c r="IJV44" s="50"/>
      <c r="IJW44" s="50"/>
      <c r="IJX44" s="50"/>
      <c r="IJY44" s="50"/>
      <c r="IJZ44" s="50"/>
      <c r="IKA44" s="50"/>
      <c r="IKB44" s="50"/>
      <c r="IKC44" s="50"/>
      <c r="IKD44" s="50"/>
      <c r="IKE44" s="50"/>
      <c r="IKF44" s="50"/>
      <c r="IKG44" s="50"/>
      <c r="IKH44" s="50"/>
      <c r="IKI44" s="50"/>
      <c r="IKJ44" s="50"/>
      <c r="IKK44" s="50"/>
      <c r="IKL44" s="50"/>
      <c r="IKM44" s="50"/>
      <c r="IKN44" s="50"/>
      <c r="IKO44" s="50"/>
      <c r="IKP44" s="50"/>
      <c r="IKQ44" s="50"/>
      <c r="IKR44" s="50"/>
      <c r="IKS44" s="50"/>
      <c r="IKT44" s="50"/>
      <c r="IKU44" s="50"/>
      <c r="IKV44" s="50"/>
      <c r="IKW44" s="50"/>
      <c r="IKX44" s="50"/>
      <c r="IKY44" s="50"/>
      <c r="IKZ44" s="50"/>
      <c r="ILA44" s="50"/>
      <c r="ILB44" s="50"/>
      <c r="ILC44" s="50"/>
      <c r="ILD44" s="50"/>
      <c r="ILE44" s="50"/>
      <c r="ILF44" s="50"/>
      <c r="ILG44" s="50"/>
      <c r="ILH44" s="50"/>
      <c r="ILI44" s="50"/>
      <c r="ILJ44" s="50"/>
      <c r="ILK44" s="50"/>
      <c r="ILL44" s="50"/>
      <c r="ILM44" s="50"/>
      <c r="ILN44" s="50"/>
      <c r="ILO44" s="50"/>
      <c r="ILP44" s="50"/>
      <c r="ILQ44" s="50"/>
      <c r="ILR44" s="50"/>
      <c r="ILS44" s="50"/>
      <c r="ILT44" s="50"/>
      <c r="ILU44" s="50"/>
      <c r="ILV44" s="50"/>
      <c r="ILW44" s="50"/>
      <c r="ILX44" s="50"/>
      <c r="ILY44" s="50"/>
      <c r="ILZ44" s="50"/>
      <c r="IMA44" s="50"/>
      <c r="IMB44" s="50"/>
      <c r="IMC44" s="50"/>
      <c r="IMD44" s="50"/>
      <c r="IME44" s="50"/>
      <c r="IMF44" s="50"/>
      <c r="IMG44" s="50"/>
      <c r="IMH44" s="50"/>
      <c r="IMI44" s="50"/>
      <c r="IMJ44" s="50"/>
      <c r="IMK44" s="50"/>
      <c r="IML44" s="50"/>
      <c r="IMM44" s="50"/>
      <c r="IMN44" s="50"/>
      <c r="IMO44" s="50"/>
      <c r="IMP44" s="50"/>
      <c r="IMQ44" s="50"/>
      <c r="IMR44" s="50"/>
      <c r="IMS44" s="50"/>
      <c r="IMT44" s="50"/>
      <c r="IMU44" s="50"/>
      <c r="IMV44" s="50"/>
      <c r="IMW44" s="50"/>
      <c r="IMX44" s="50"/>
      <c r="IMY44" s="50"/>
      <c r="IMZ44" s="50"/>
      <c r="INA44" s="50"/>
      <c r="INB44" s="50"/>
      <c r="INC44" s="50"/>
      <c r="IND44" s="50"/>
      <c r="INE44" s="50"/>
      <c r="INF44" s="50"/>
      <c r="ING44" s="50"/>
      <c r="INH44" s="50"/>
      <c r="INI44" s="50"/>
      <c r="INJ44" s="50"/>
      <c r="INK44" s="50"/>
      <c r="INL44" s="50"/>
      <c r="INM44" s="50"/>
      <c r="INN44" s="50"/>
      <c r="INO44" s="50"/>
      <c r="INP44" s="50"/>
      <c r="INQ44" s="50"/>
      <c r="INR44" s="50"/>
      <c r="INS44" s="50"/>
      <c r="INT44" s="50"/>
      <c r="INU44" s="50"/>
      <c r="INV44" s="50"/>
      <c r="INW44" s="50"/>
      <c r="INX44" s="50"/>
      <c r="INY44" s="50"/>
      <c r="INZ44" s="50"/>
      <c r="IOA44" s="50"/>
      <c r="IOB44" s="50"/>
      <c r="IOC44" s="50"/>
      <c r="IOD44" s="50"/>
      <c r="IOE44" s="50"/>
      <c r="IOF44" s="50"/>
      <c r="IOG44" s="50"/>
      <c r="IOH44" s="50"/>
      <c r="IOI44" s="50"/>
      <c r="IOJ44" s="50"/>
      <c r="IOK44" s="50"/>
      <c r="IOL44" s="50"/>
      <c r="IOM44" s="50"/>
      <c r="ION44" s="50"/>
      <c r="IOO44" s="50"/>
      <c r="IOP44" s="50"/>
      <c r="IOQ44" s="50"/>
      <c r="IOR44" s="50"/>
      <c r="IOS44" s="50"/>
      <c r="IOT44" s="50"/>
      <c r="IOU44" s="50"/>
      <c r="IOV44" s="50"/>
      <c r="IOW44" s="50"/>
      <c r="IOX44" s="50"/>
      <c r="IOY44" s="50"/>
      <c r="IOZ44" s="50"/>
      <c r="IPA44" s="50"/>
      <c r="IPB44" s="50"/>
      <c r="IPC44" s="50"/>
      <c r="IPD44" s="50"/>
      <c r="IPE44" s="50"/>
      <c r="IPF44" s="50"/>
      <c r="IPG44" s="50"/>
      <c r="IPH44" s="50"/>
      <c r="IPI44" s="50"/>
      <c r="IPJ44" s="50"/>
      <c r="IPK44" s="50"/>
      <c r="IPL44" s="50"/>
      <c r="IPM44" s="50"/>
      <c r="IPN44" s="50"/>
      <c r="IPO44" s="50"/>
      <c r="IPP44" s="50"/>
      <c r="IPQ44" s="50"/>
      <c r="IPR44" s="50"/>
      <c r="IPS44" s="50"/>
      <c r="IPT44" s="50"/>
      <c r="IPU44" s="50"/>
      <c r="IPV44" s="50"/>
      <c r="IPW44" s="50"/>
      <c r="IPX44" s="50"/>
      <c r="IPY44" s="50"/>
      <c r="IPZ44" s="50"/>
      <c r="IQA44" s="50"/>
      <c r="IQB44" s="50"/>
      <c r="IQC44" s="50"/>
      <c r="IQD44" s="50"/>
      <c r="IQE44" s="50"/>
      <c r="IQF44" s="50"/>
      <c r="IQG44" s="50"/>
      <c r="IQH44" s="50"/>
      <c r="IQI44" s="50"/>
      <c r="IQJ44" s="50"/>
      <c r="IQK44" s="50"/>
      <c r="IQL44" s="50"/>
      <c r="IQM44" s="50"/>
      <c r="IQN44" s="50"/>
      <c r="IQO44" s="50"/>
      <c r="IQP44" s="50"/>
      <c r="IQQ44" s="50"/>
      <c r="IQR44" s="50"/>
      <c r="IQS44" s="50"/>
      <c r="IQT44" s="50"/>
      <c r="IQU44" s="50"/>
      <c r="IQV44" s="50"/>
      <c r="IQW44" s="50"/>
      <c r="IQX44" s="50"/>
      <c r="IQY44" s="50"/>
      <c r="IQZ44" s="50"/>
      <c r="IRA44" s="50"/>
      <c r="IRB44" s="50"/>
      <c r="IRC44" s="50"/>
      <c r="IRD44" s="50"/>
      <c r="IRE44" s="50"/>
      <c r="IRF44" s="50"/>
      <c r="IRG44" s="50"/>
      <c r="IRH44" s="50"/>
      <c r="IRI44" s="50"/>
      <c r="IRJ44" s="50"/>
      <c r="IRK44" s="50"/>
      <c r="IRL44" s="50"/>
      <c r="IRM44" s="50"/>
      <c r="IRN44" s="50"/>
      <c r="IRO44" s="50"/>
      <c r="IRP44" s="50"/>
      <c r="IRQ44" s="50"/>
      <c r="IRR44" s="50"/>
      <c r="IRS44" s="50"/>
      <c r="IRT44" s="50"/>
      <c r="IRU44" s="50"/>
      <c r="IRV44" s="50"/>
      <c r="IRW44" s="50"/>
      <c r="IRX44" s="50"/>
      <c r="IRY44" s="50"/>
      <c r="IRZ44" s="50"/>
      <c r="ISA44" s="50"/>
      <c r="ISB44" s="50"/>
      <c r="ISC44" s="50"/>
      <c r="ISD44" s="50"/>
      <c r="ISE44" s="50"/>
      <c r="ISF44" s="50"/>
      <c r="ISG44" s="50"/>
      <c r="ISH44" s="50"/>
      <c r="ISI44" s="50"/>
      <c r="ISJ44" s="50"/>
      <c r="ISK44" s="50"/>
      <c r="ISL44" s="50"/>
      <c r="ISM44" s="50"/>
      <c r="ISN44" s="50"/>
      <c r="ISO44" s="50"/>
      <c r="ISP44" s="50"/>
      <c r="ISQ44" s="50"/>
      <c r="ISR44" s="50"/>
      <c r="ISS44" s="50"/>
      <c r="IST44" s="50"/>
      <c r="ISU44" s="50"/>
      <c r="ISV44" s="50"/>
      <c r="ISW44" s="50"/>
      <c r="ISX44" s="50"/>
      <c r="ISY44" s="50"/>
      <c r="ISZ44" s="50"/>
      <c r="ITA44" s="50"/>
      <c r="ITB44" s="50"/>
      <c r="ITC44" s="50"/>
      <c r="ITD44" s="50"/>
      <c r="ITE44" s="50"/>
      <c r="ITF44" s="50"/>
      <c r="ITG44" s="50"/>
      <c r="ITH44" s="50"/>
      <c r="ITI44" s="50"/>
      <c r="ITJ44" s="50"/>
      <c r="ITK44" s="50"/>
      <c r="ITL44" s="50"/>
      <c r="ITM44" s="50"/>
      <c r="ITN44" s="50"/>
      <c r="ITO44" s="50"/>
      <c r="ITP44" s="50"/>
      <c r="ITQ44" s="50"/>
      <c r="ITR44" s="50"/>
      <c r="ITS44" s="50"/>
      <c r="ITT44" s="50"/>
      <c r="ITU44" s="50"/>
      <c r="ITV44" s="50"/>
      <c r="ITW44" s="50"/>
      <c r="ITX44" s="50"/>
      <c r="ITY44" s="50"/>
      <c r="ITZ44" s="50"/>
      <c r="IUA44" s="50"/>
      <c r="IUB44" s="50"/>
      <c r="IUC44" s="50"/>
      <c r="IUD44" s="50"/>
      <c r="IUE44" s="50"/>
      <c r="IUF44" s="50"/>
      <c r="IUG44" s="50"/>
      <c r="IUH44" s="50"/>
      <c r="IUI44" s="50"/>
      <c r="IUJ44" s="50"/>
      <c r="IUK44" s="50"/>
      <c r="IUL44" s="50"/>
      <c r="IUM44" s="50"/>
      <c r="IUN44" s="50"/>
      <c r="IUO44" s="50"/>
      <c r="IUP44" s="50"/>
      <c r="IUQ44" s="50"/>
      <c r="IUR44" s="50"/>
      <c r="IUS44" s="50"/>
      <c r="IUT44" s="50"/>
      <c r="IUU44" s="50"/>
      <c r="IUV44" s="50"/>
      <c r="IUW44" s="50"/>
      <c r="IUX44" s="50"/>
      <c r="IUY44" s="50"/>
      <c r="IUZ44" s="50"/>
      <c r="IVA44" s="50"/>
      <c r="IVB44" s="50"/>
      <c r="IVC44" s="50"/>
      <c r="IVD44" s="50"/>
      <c r="IVE44" s="50"/>
      <c r="IVF44" s="50"/>
      <c r="IVG44" s="50"/>
      <c r="IVH44" s="50"/>
      <c r="IVI44" s="50"/>
      <c r="IVJ44" s="50"/>
      <c r="IVK44" s="50"/>
      <c r="IVL44" s="50"/>
      <c r="IVM44" s="50"/>
      <c r="IVN44" s="50"/>
      <c r="IVO44" s="50"/>
      <c r="IVP44" s="50"/>
      <c r="IVQ44" s="50"/>
      <c r="IVR44" s="50"/>
      <c r="IVS44" s="50"/>
      <c r="IVT44" s="50"/>
      <c r="IVU44" s="50"/>
      <c r="IVV44" s="50"/>
      <c r="IVW44" s="50"/>
      <c r="IVX44" s="50"/>
      <c r="IVY44" s="50"/>
      <c r="IVZ44" s="50"/>
      <c r="IWA44" s="50"/>
      <c r="IWB44" s="50"/>
      <c r="IWC44" s="50"/>
      <c r="IWD44" s="50"/>
      <c r="IWE44" s="50"/>
      <c r="IWF44" s="50"/>
      <c r="IWG44" s="50"/>
      <c r="IWH44" s="50"/>
      <c r="IWI44" s="50"/>
      <c r="IWJ44" s="50"/>
      <c r="IWK44" s="50"/>
      <c r="IWL44" s="50"/>
      <c r="IWM44" s="50"/>
      <c r="IWN44" s="50"/>
      <c r="IWO44" s="50"/>
      <c r="IWP44" s="50"/>
      <c r="IWQ44" s="50"/>
      <c r="IWR44" s="50"/>
      <c r="IWS44" s="50"/>
      <c r="IWT44" s="50"/>
      <c r="IWU44" s="50"/>
      <c r="IWV44" s="50"/>
      <c r="IWW44" s="50"/>
      <c r="IWX44" s="50"/>
      <c r="IWY44" s="50"/>
      <c r="IWZ44" s="50"/>
      <c r="IXA44" s="50"/>
      <c r="IXB44" s="50"/>
      <c r="IXC44" s="50"/>
      <c r="IXD44" s="50"/>
      <c r="IXE44" s="50"/>
      <c r="IXF44" s="50"/>
      <c r="IXG44" s="50"/>
      <c r="IXH44" s="50"/>
      <c r="IXI44" s="50"/>
      <c r="IXJ44" s="50"/>
      <c r="IXK44" s="50"/>
      <c r="IXL44" s="50"/>
      <c r="IXM44" s="50"/>
      <c r="IXN44" s="50"/>
      <c r="IXO44" s="50"/>
      <c r="IXP44" s="50"/>
      <c r="IXQ44" s="50"/>
      <c r="IXR44" s="50"/>
      <c r="IXS44" s="50"/>
      <c r="IXT44" s="50"/>
      <c r="IXU44" s="50"/>
      <c r="IXV44" s="50"/>
      <c r="IXW44" s="50"/>
      <c r="IXX44" s="50"/>
      <c r="IXY44" s="50"/>
      <c r="IXZ44" s="50"/>
      <c r="IYA44" s="50"/>
      <c r="IYB44" s="50"/>
      <c r="IYC44" s="50"/>
      <c r="IYD44" s="50"/>
      <c r="IYE44" s="50"/>
      <c r="IYF44" s="50"/>
      <c r="IYG44" s="50"/>
      <c r="IYH44" s="50"/>
      <c r="IYI44" s="50"/>
      <c r="IYJ44" s="50"/>
      <c r="IYK44" s="50"/>
      <c r="IYL44" s="50"/>
      <c r="IYM44" s="50"/>
      <c r="IYN44" s="50"/>
      <c r="IYO44" s="50"/>
      <c r="IYP44" s="50"/>
      <c r="IYQ44" s="50"/>
      <c r="IYR44" s="50"/>
      <c r="IYS44" s="50"/>
      <c r="IYT44" s="50"/>
      <c r="IYU44" s="50"/>
      <c r="IYV44" s="50"/>
      <c r="IYW44" s="50"/>
      <c r="IYX44" s="50"/>
      <c r="IYY44" s="50"/>
      <c r="IYZ44" s="50"/>
      <c r="IZA44" s="50"/>
      <c r="IZB44" s="50"/>
      <c r="IZC44" s="50"/>
      <c r="IZD44" s="50"/>
      <c r="IZE44" s="50"/>
      <c r="IZF44" s="50"/>
      <c r="IZG44" s="50"/>
      <c r="IZH44" s="50"/>
      <c r="IZI44" s="50"/>
      <c r="IZJ44" s="50"/>
      <c r="IZK44" s="50"/>
      <c r="IZL44" s="50"/>
      <c r="IZM44" s="50"/>
      <c r="IZN44" s="50"/>
      <c r="IZO44" s="50"/>
      <c r="IZP44" s="50"/>
      <c r="IZQ44" s="50"/>
      <c r="IZR44" s="50"/>
      <c r="IZS44" s="50"/>
      <c r="IZT44" s="50"/>
      <c r="IZU44" s="50"/>
      <c r="IZV44" s="50"/>
      <c r="IZW44" s="50"/>
      <c r="IZX44" s="50"/>
      <c r="IZY44" s="50"/>
      <c r="IZZ44" s="50"/>
      <c r="JAA44" s="50"/>
      <c r="JAB44" s="50"/>
      <c r="JAC44" s="50"/>
      <c r="JAD44" s="50"/>
      <c r="JAE44" s="50"/>
      <c r="JAF44" s="50"/>
      <c r="JAG44" s="50"/>
      <c r="JAH44" s="50"/>
      <c r="JAI44" s="50"/>
      <c r="JAJ44" s="50"/>
      <c r="JAK44" s="50"/>
      <c r="JAL44" s="50"/>
      <c r="JAM44" s="50"/>
      <c r="JAN44" s="50"/>
      <c r="JAO44" s="50"/>
      <c r="JAP44" s="50"/>
      <c r="JAQ44" s="50"/>
      <c r="JAR44" s="50"/>
      <c r="JAS44" s="50"/>
      <c r="JAT44" s="50"/>
      <c r="JAU44" s="50"/>
      <c r="JAV44" s="50"/>
      <c r="JAW44" s="50"/>
      <c r="JAX44" s="50"/>
      <c r="JAY44" s="50"/>
      <c r="JAZ44" s="50"/>
      <c r="JBA44" s="50"/>
      <c r="JBB44" s="50"/>
      <c r="JBC44" s="50"/>
      <c r="JBD44" s="50"/>
      <c r="JBE44" s="50"/>
      <c r="JBF44" s="50"/>
      <c r="JBG44" s="50"/>
      <c r="JBH44" s="50"/>
      <c r="JBI44" s="50"/>
      <c r="JBJ44" s="50"/>
      <c r="JBK44" s="50"/>
      <c r="JBL44" s="50"/>
      <c r="JBM44" s="50"/>
      <c r="JBN44" s="50"/>
      <c r="JBO44" s="50"/>
      <c r="JBP44" s="50"/>
      <c r="JBQ44" s="50"/>
      <c r="JBR44" s="50"/>
      <c r="JBS44" s="50"/>
      <c r="JBT44" s="50"/>
      <c r="JBU44" s="50"/>
      <c r="JBV44" s="50"/>
      <c r="JBW44" s="50"/>
      <c r="JBX44" s="50"/>
      <c r="JBY44" s="50"/>
      <c r="JBZ44" s="50"/>
      <c r="JCA44" s="50"/>
      <c r="JCB44" s="50"/>
      <c r="JCC44" s="50"/>
      <c r="JCD44" s="50"/>
      <c r="JCE44" s="50"/>
      <c r="JCF44" s="50"/>
      <c r="JCG44" s="50"/>
      <c r="JCH44" s="50"/>
      <c r="JCI44" s="50"/>
      <c r="JCJ44" s="50"/>
      <c r="JCK44" s="50"/>
      <c r="JCL44" s="50"/>
      <c r="JCM44" s="50"/>
      <c r="JCN44" s="50"/>
      <c r="JCO44" s="50"/>
      <c r="JCP44" s="50"/>
      <c r="JCQ44" s="50"/>
      <c r="JCR44" s="50"/>
      <c r="JCS44" s="50"/>
      <c r="JCT44" s="50"/>
      <c r="JCU44" s="50"/>
      <c r="JCV44" s="50"/>
      <c r="JCW44" s="50"/>
      <c r="JCX44" s="50"/>
      <c r="JCY44" s="50"/>
      <c r="JCZ44" s="50"/>
      <c r="JDA44" s="50"/>
      <c r="JDB44" s="50"/>
      <c r="JDC44" s="50"/>
      <c r="JDD44" s="50"/>
      <c r="JDE44" s="50"/>
      <c r="JDF44" s="50"/>
      <c r="JDG44" s="50"/>
      <c r="JDH44" s="50"/>
      <c r="JDI44" s="50"/>
      <c r="JDJ44" s="50"/>
      <c r="JDK44" s="50"/>
      <c r="JDL44" s="50"/>
      <c r="JDM44" s="50"/>
      <c r="JDN44" s="50"/>
      <c r="JDO44" s="50"/>
      <c r="JDP44" s="50"/>
      <c r="JDQ44" s="50"/>
      <c r="JDR44" s="50"/>
      <c r="JDS44" s="50"/>
      <c r="JDT44" s="50"/>
      <c r="JDU44" s="50"/>
      <c r="JDV44" s="50"/>
      <c r="JDW44" s="50"/>
      <c r="JDX44" s="50"/>
      <c r="JDY44" s="50"/>
      <c r="JDZ44" s="50"/>
      <c r="JEA44" s="50"/>
      <c r="JEB44" s="50"/>
      <c r="JEC44" s="50"/>
      <c r="JED44" s="50"/>
      <c r="JEE44" s="50"/>
      <c r="JEF44" s="50"/>
      <c r="JEG44" s="50"/>
      <c r="JEH44" s="50"/>
      <c r="JEI44" s="50"/>
      <c r="JEJ44" s="50"/>
      <c r="JEK44" s="50"/>
      <c r="JEL44" s="50"/>
      <c r="JEM44" s="50"/>
      <c r="JEN44" s="50"/>
      <c r="JEO44" s="50"/>
      <c r="JEP44" s="50"/>
      <c r="JEQ44" s="50"/>
      <c r="JER44" s="50"/>
      <c r="JES44" s="50"/>
      <c r="JET44" s="50"/>
      <c r="JEU44" s="50"/>
      <c r="JEV44" s="50"/>
      <c r="JEW44" s="50"/>
      <c r="JEX44" s="50"/>
      <c r="JEY44" s="50"/>
      <c r="JEZ44" s="50"/>
      <c r="JFA44" s="50"/>
      <c r="JFB44" s="50"/>
      <c r="JFC44" s="50"/>
      <c r="JFD44" s="50"/>
      <c r="JFE44" s="50"/>
      <c r="JFF44" s="50"/>
      <c r="JFG44" s="50"/>
      <c r="JFH44" s="50"/>
      <c r="JFI44" s="50"/>
      <c r="JFJ44" s="50"/>
      <c r="JFK44" s="50"/>
      <c r="JFL44" s="50"/>
      <c r="JFM44" s="50"/>
      <c r="JFN44" s="50"/>
      <c r="JFO44" s="50"/>
      <c r="JFP44" s="50"/>
      <c r="JFQ44" s="50"/>
      <c r="JFR44" s="50"/>
      <c r="JFS44" s="50"/>
      <c r="JFT44" s="50"/>
      <c r="JFU44" s="50"/>
      <c r="JFV44" s="50"/>
      <c r="JFW44" s="50"/>
      <c r="JFX44" s="50"/>
      <c r="JFY44" s="50"/>
      <c r="JFZ44" s="50"/>
      <c r="JGA44" s="50"/>
      <c r="JGB44" s="50"/>
      <c r="JGC44" s="50"/>
      <c r="JGD44" s="50"/>
      <c r="JGE44" s="50"/>
      <c r="JGF44" s="50"/>
      <c r="JGG44" s="50"/>
      <c r="JGH44" s="50"/>
      <c r="JGI44" s="50"/>
      <c r="JGJ44" s="50"/>
      <c r="JGK44" s="50"/>
      <c r="JGL44" s="50"/>
      <c r="JGM44" s="50"/>
      <c r="JGN44" s="50"/>
      <c r="JGO44" s="50"/>
      <c r="JGP44" s="50"/>
      <c r="JGQ44" s="50"/>
      <c r="JGR44" s="50"/>
      <c r="JGS44" s="50"/>
      <c r="JGT44" s="50"/>
      <c r="JGU44" s="50"/>
      <c r="JGV44" s="50"/>
      <c r="JGW44" s="50"/>
      <c r="JGX44" s="50"/>
      <c r="JGY44" s="50"/>
      <c r="JGZ44" s="50"/>
      <c r="JHA44" s="50"/>
      <c r="JHB44" s="50"/>
      <c r="JHC44" s="50"/>
      <c r="JHD44" s="50"/>
      <c r="JHE44" s="50"/>
      <c r="JHF44" s="50"/>
      <c r="JHG44" s="50"/>
      <c r="JHH44" s="50"/>
      <c r="JHI44" s="50"/>
      <c r="JHJ44" s="50"/>
      <c r="JHK44" s="50"/>
      <c r="JHL44" s="50"/>
      <c r="JHM44" s="50"/>
      <c r="JHN44" s="50"/>
      <c r="JHO44" s="50"/>
      <c r="JHP44" s="50"/>
      <c r="JHQ44" s="50"/>
      <c r="JHR44" s="50"/>
      <c r="JHS44" s="50"/>
      <c r="JHT44" s="50"/>
      <c r="JHU44" s="50"/>
      <c r="JHV44" s="50"/>
      <c r="JHW44" s="50"/>
      <c r="JHX44" s="50"/>
      <c r="JHY44" s="50"/>
      <c r="JHZ44" s="50"/>
      <c r="JIA44" s="50"/>
      <c r="JIB44" s="50"/>
      <c r="JIC44" s="50"/>
      <c r="JID44" s="50"/>
      <c r="JIE44" s="50"/>
      <c r="JIF44" s="50"/>
      <c r="JIG44" s="50"/>
      <c r="JIH44" s="50"/>
      <c r="JII44" s="50"/>
      <c r="JIJ44" s="50"/>
      <c r="JIK44" s="50"/>
      <c r="JIL44" s="50"/>
      <c r="JIM44" s="50"/>
      <c r="JIN44" s="50"/>
      <c r="JIO44" s="50"/>
      <c r="JIP44" s="50"/>
      <c r="JIQ44" s="50"/>
      <c r="JIR44" s="50"/>
      <c r="JIS44" s="50"/>
      <c r="JIT44" s="50"/>
      <c r="JIU44" s="50"/>
      <c r="JIV44" s="50"/>
      <c r="JIW44" s="50"/>
      <c r="JIX44" s="50"/>
      <c r="JIY44" s="50"/>
      <c r="JIZ44" s="50"/>
      <c r="JJA44" s="50"/>
      <c r="JJB44" s="50"/>
      <c r="JJC44" s="50"/>
      <c r="JJD44" s="50"/>
      <c r="JJE44" s="50"/>
      <c r="JJF44" s="50"/>
      <c r="JJG44" s="50"/>
      <c r="JJH44" s="50"/>
      <c r="JJI44" s="50"/>
      <c r="JJJ44" s="50"/>
      <c r="JJK44" s="50"/>
      <c r="JJL44" s="50"/>
      <c r="JJM44" s="50"/>
      <c r="JJN44" s="50"/>
      <c r="JJO44" s="50"/>
      <c r="JJP44" s="50"/>
      <c r="JJQ44" s="50"/>
      <c r="JJR44" s="50"/>
      <c r="JJS44" s="50"/>
      <c r="JJT44" s="50"/>
      <c r="JJU44" s="50"/>
      <c r="JJV44" s="50"/>
      <c r="JJW44" s="50"/>
      <c r="JJX44" s="50"/>
      <c r="JJY44" s="50"/>
      <c r="JJZ44" s="50"/>
      <c r="JKA44" s="50"/>
      <c r="JKB44" s="50"/>
      <c r="JKC44" s="50"/>
      <c r="JKD44" s="50"/>
      <c r="JKE44" s="50"/>
      <c r="JKF44" s="50"/>
      <c r="JKG44" s="50"/>
      <c r="JKH44" s="50"/>
      <c r="JKI44" s="50"/>
      <c r="JKJ44" s="50"/>
      <c r="JKK44" s="50"/>
      <c r="JKL44" s="50"/>
      <c r="JKM44" s="50"/>
      <c r="JKN44" s="50"/>
      <c r="JKO44" s="50"/>
      <c r="JKP44" s="50"/>
      <c r="JKQ44" s="50"/>
      <c r="JKR44" s="50"/>
      <c r="JKS44" s="50"/>
      <c r="JKT44" s="50"/>
      <c r="JKU44" s="50"/>
      <c r="JKV44" s="50"/>
      <c r="JKW44" s="50"/>
      <c r="JKX44" s="50"/>
      <c r="JKY44" s="50"/>
      <c r="JKZ44" s="50"/>
      <c r="JLA44" s="50"/>
      <c r="JLB44" s="50"/>
      <c r="JLC44" s="50"/>
      <c r="JLD44" s="50"/>
      <c r="JLE44" s="50"/>
      <c r="JLF44" s="50"/>
      <c r="JLG44" s="50"/>
      <c r="JLH44" s="50"/>
      <c r="JLI44" s="50"/>
      <c r="JLJ44" s="50"/>
      <c r="JLK44" s="50"/>
      <c r="JLL44" s="50"/>
      <c r="JLM44" s="50"/>
      <c r="JLN44" s="50"/>
      <c r="JLO44" s="50"/>
      <c r="JLP44" s="50"/>
      <c r="JLQ44" s="50"/>
      <c r="JLR44" s="50"/>
      <c r="JLS44" s="50"/>
      <c r="JLT44" s="50"/>
      <c r="JLU44" s="50"/>
      <c r="JLV44" s="50"/>
      <c r="JLW44" s="50"/>
      <c r="JLX44" s="50"/>
      <c r="JLY44" s="50"/>
      <c r="JLZ44" s="50"/>
      <c r="JMA44" s="50"/>
      <c r="JMB44" s="50"/>
      <c r="JMC44" s="50"/>
      <c r="JMD44" s="50"/>
      <c r="JME44" s="50"/>
      <c r="JMF44" s="50"/>
      <c r="JMG44" s="50"/>
      <c r="JMH44" s="50"/>
      <c r="JMI44" s="50"/>
      <c r="JMJ44" s="50"/>
      <c r="JMK44" s="50"/>
      <c r="JML44" s="50"/>
      <c r="JMM44" s="50"/>
      <c r="JMN44" s="50"/>
      <c r="JMO44" s="50"/>
      <c r="JMP44" s="50"/>
      <c r="JMQ44" s="50"/>
      <c r="JMR44" s="50"/>
      <c r="JMS44" s="50"/>
      <c r="JMT44" s="50"/>
      <c r="JMU44" s="50"/>
      <c r="JMV44" s="50"/>
      <c r="JMW44" s="50"/>
      <c r="JMX44" s="50"/>
      <c r="JMY44" s="50"/>
      <c r="JMZ44" s="50"/>
      <c r="JNA44" s="50"/>
      <c r="JNB44" s="50"/>
      <c r="JNC44" s="50"/>
      <c r="JND44" s="50"/>
      <c r="JNE44" s="50"/>
      <c r="JNF44" s="50"/>
      <c r="JNG44" s="50"/>
      <c r="JNH44" s="50"/>
      <c r="JNI44" s="50"/>
      <c r="JNJ44" s="50"/>
      <c r="JNK44" s="50"/>
      <c r="JNL44" s="50"/>
      <c r="JNM44" s="50"/>
      <c r="JNN44" s="50"/>
      <c r="JNO44" s="50"/>
      <c r="JNP44" s="50"/>
      <c r="JNQ44" s="50"/>
      <c r="JNR44" s="50"/>
      <c r="JNS44" s="50"/>
      <c r="JNT44" s="50"/>
      <c r="JNU44" s="50"/>
      <c r="JNV44" s="50"/>
      <c r="JNW44" s="50"/>
      <c r="JNX44" s="50"/>
      <c r="JNY44" s="50"/>
      <c r="JNZ44" s="50"/>
      <c r="JOA44" s="50"/>
      <c r="JOB44" s="50"/>
      <c r="JOC44" s="50"/>
      <c r="JOD44" s="50"/>
      <c r="JOE44" s="50"/>
      <c r="JOF44" s="50"/>
      <c r="JOG44" s="50"/>
      <c r="JOH44" s="50"/>
      <c r="JOI44" s="50"/>
      <c r="JOJ44" s="50"/>
      <c r="JOK44" s="50"/>
      <c r="JOL44" s="50"/>
      <c r="JOM44" s="50"/>
      <c r="JON44" s="50"/>
      <c r="JOO44" s="50"/>
      <c r="JOP44" s="50"/>
      <c r="JOQ44" s="50"/>
      <c r="JOR44" s="50"/>
      <c r="JOS44" s="50"/>
      <c r="JOT44" s="50"/>
      <c r="JOU44" s="50"/>
      <c r="JOV44" s="50"/>
      <c r="JOW44" s="50"/>
      <c r="JOX44" s="50"/>
      <c r="JOY44" s="50"/>
      <c r="JOZ44" s="50"/>
      <c r="JPA44" s="50"/>
      <c r="JPB44" s="50"/>
      <c r="JPC44" s="50"/>
      <c r="JPD44" s="50"/>
      <c r="JPE44" s="50"/>
      <c r="JPF44" s="50"/>
      <c r="JPG44" s="50"/>
      <c r="JPH44" s="50"/>
      <c r="JPI44" s="50"/>
      <c r="JPJ44" s="50"/>
      <c r="JPK44" s="50"/>
      <c r="JPL44" s="50"/>
      <c r="JPM44" s="50"/>
      <c r="JPN44" s="50"/>
      <c r="JPO44" s="50"/>
      <c r="JPP44" s="50"/>
      <c r="JPQ44" s="50"/>
      <c r="JPR44" s="50"/>
      <c r="JPS44" s="50"/>
      <c r="JPT44" s="50"/>
      <c r="JPU44" s="50"/>
      <c r="JPV44" s="50"/>
      <c r="JPW44" s="50"/>
      <c r="JPX44" s="50"/>
      <c r="JPY44" s="50"/>
      <c r="JPZ44" s="50"/>
      <c r="JQA44" s="50"/>
      <c r="JQB44" s="50"/>
      <c r="JQC44" s="50"/>
      <c r="JQD44" s="50"/>
      <c r="JQE44" s="50"/>
      <c r="JQF44" s="50"/>
      <c r="JQG44" s="50"/>
      <c r="JQH44" s="50"/>
      <c r="JQI44" s="50"/>
      <c r="JQJ44" s="50"/>
      <c r="JQK44" s="50"/>
      <c r="JQL44" s="50"/>
      <c r="JQM44" s="50"/>
      <c r="JQN44" s="50"/>
      <c r="JQO44" s="50"/>
      <c r="JQP44" s="50"/>
      <c r="JQQ44" s="50"/>
      <c r="JQR44" s="50"/>
      <c r="JQS44" s="50"/>
      <c r="JQT44" s="50"/>
      <c r="JQU44" s="50"/>
      <c r="JQV44" s="50"/>
      <c r="JQW44" s="50"/>
      <c r="JQX44" s="50"/>
      <c r="JQY44" s="50"/>
      <c r="JQZ44" s="50"/>
      <c r="JRA44" s="50"/>
      <c r="JRB44" s="50"/>
      <c r="JRC44" s="50"/>
      <c r="JRD44" s="50"/>
      <c r="JRE44" s="50"/>
      <c r="JRF44" s="50"/>
      <c r="JRG44" s="50"/>
      <c r="JRH44" s="50"/>
      <c r="JRI44" s="50"/>
      <c r="JRJ44" s="50"/>
      <c r="JRK44" s="50"/>
      <c r="JRL44" s="50"/>
      <c r="JRM44" s="50"/>
      <c r="JRN44" s="50"/>
      <c r="JRO44" s="50"/>
      <c r="JRP44" s="50"/>
      <c r="JRQ44" s="50"/>
      <c r="JRR44" s="50"/>
      <c r="JRS44" s="50"/>
      <c r="JRT44" s="50"/>
      <c r="JRU44" s="50"/>
      <c r="JRV44" s="50"/>
      <c r="JRW44" s="50"/>
      <c r="JRX44" s="50"/>
      <c r="JRY44" s="50"/>
      <c r="JRZ44" s="50"/>
      <c r="JSA44" s="50"/>
      <c r="JSB44" s="50"/>
      <c r="JSC44" s="50"/>
      <c r="JSD44" s="50"/>
      <c r="JSE44" s="50"/>
      <c r="JSF44" s="50"/>
      <c r="JSG44" s="50"/>
      <c r="JSH44" s="50"/>
      <c r="JSI44" s="50"/>
      <c r="JSJ44" s="50"/>
      <c r="JSK44" s="50"/>
      <c r="JSL44" s="50"/>
      <c r="JSM44" s="50"/>
      <c r="JSN44" s="50"/>
      <c r="JSO44" s="50"/>
      <c r="JSP44" s="50"/>
      <c r="JSQ44" s="50"/>
      <c r="JSR44" s="50"/>
      <c r="JSS44" s="50"/>
      <c r="JST44" s="50"/>
      <c r="JSU44" s="50"/>
      <c r="JSV44" s="50"/>
      <c r="JSW44" s="50"/>
      <c r="JSX44" s="50"/>
      <c r="JSY44" s="50"/>
      <c r="JSZ44" s="50"/>
      <c r="JTA44" s="50"/>
      <c r="JTB44" s="50"/>
      <c r="JTC44" s="50"/>
      <c r="JTD44" s="50"/>
      <c r="JTE44" s="50"/>
      <c r="JTF44" s="50"/>
      <c r="JTG44" s="50"/>
      <c r="JTH44" s="50"/>
      <c r="JTI44" s="50"/>
      <c r="JTJ44" s="50"/>
      <c r="JTK44" s="50"/>
      <c r="JTL44" s="50"/>
      <c r="JTM44" s="50"/>
      <c r="JTN44" s="50"/>
      <c r="JTO44" s="50"/>
      <c r="JTP44" s="50"/>
      <c r="JTQ44" s="50"/>
      <c r="JTR44" s="50"/>
      <c r="JTS44" s="50"/>
      <c r="JTT44" s="50"/>
      <c r="JTU44" s="50"/>
      <c r="JTV44" s="50"/>
      <c r="JTW44" s="50"/>
      <c r="JTX44" s="50"/>
      <c r="JTY44" s="50"/>
      <c r="JTZ44" s="50"/>
      <c r="JUA44" s="50"/>
      <c r="JUB44" s="50"/>
      <c r="JUC44" s="50"/>
      <c r="JUD44" s="50"/>
      <c r="JUE44" s="50"/>
      <c r="JUF44" s="50"/>
      <c r="JUG44" s="50"/>
      <c r="JUH44" s="50"/>
      <c r="JUI44" s="50"/>
      <c r="JUJ44" s="50"/>
      <c r="JUK44" s="50"/>
      <c r="JUL44" s="50"/>
      <c r="JUM44" s="50"/>
      <c r="JUN44" s="50"/>
      <c r="JUO44" s="50"/>
      <c r="JUP44" s="50"/>
      <c r="JUQ44" s="50"/>
      <c r="JUR44" s="50"/>
      <c r="JUS44" s="50"/>
      <c r="JUT44" s="50"/>
      <c r="JUU44" s="50"/>
      <c r="JUV44" s="50"/>
      <c r="JUW44" s="50"/>
      <c r="JUX44" s="50"/>
      <c r="JUY44" s="50"/>
      <c r="JUZ44" s="50"/>
      <c r="JVA44" s="50"/>
      <c r="JVB44" s="50"/>
      <c r="JVC44" s="50"/>
      <c r="JVD44" s="50"/>
      <c r="JVE44" s="50"/>
      <c r="JVF44" s="50"/>
      <c r="JVG44" s="50"/>
      <c r="JVH44" s="50"/>
      <c r="JVI44" s="50"/>
      <c r="JVJ44" s="50"/>
      <c r="JVK44" s="50"/>
      <c r="JVL44" s="50"/>
      <c r="JVM44" s="50"/>
      <c r="JVN44" s="50"/>
      <c r="JVO44" s="50"/>
      <c r="JVP44" s="50"/>
      <c r="JVQ44" s="50"/>
      <c r="JVR44" s="50"/>
      <c r="JVS44" s="50"/>
      <c r="JVT44" s="50"/>
      <c r="JVU44" s="50"/>
      <c r="JVV44" s="50"/>
      <c r="JVW44" s="50"/>
      <c r="JVX44" s="50"/>
      <c r="JVY44" s="50"/>
      <c r="JVZ44" s="50"/>
      <c r="JWA44" s="50"/>
      <c r="JWB44" s="50"/>
      <c r="JWC44" s="50"/>
      <c r="JWD44" s="50"/>
      <c r="JWE44" s="50"/>
      <c r="JWF44" s="50"/>
      <c r="JWG44" s="50"/>
      <c r="JWH44" s="50"/>
      <c r="JWI44" s="50"/>
      <c r="JWJ44" s="50"/>
      <c r="JWK44" s="50"/>
      <c r="JWL44" s="50"/>
      <c r="JWM44" s="50"/>
      <c r="JWN44" s="50"/>
      <c r="JWO44" s="50"/>
      <c r="JWP44" s="50"/>
      <c r="JWQ44" s="50"/>
      <c r="JWR44" s="50"/>
      <c r="JWS44" s="50"/>
      <c r="JWT44" s="50"/>
      <c r="JWU44" s="50"/>
      <c r="JWV44" s="50"/>
      <c r="JWW44" s="50"/>
      <c r="JWX44" s="50"/>
      <c r="JWY44" s="50"/>
      <c r="JWZ44" s="50"/>
      <c r="JXA44" s="50"/>
      <c r="JXB44" s="50"/>
      <c r="JXC44" s="50"/>
      <c r="JXD44" s="50"/>
      <c r="JXE44" s="50"/>
      <c r="JXF44" s="50"/>
      <c r="JXG44" s="50"/>
      <c r="JXH44" s="50"/>
      <c r="JXI44" s="50"/>
      <c r="JXJ44" s="50"/>
      <c r="JXK44" s="50"/>
      <c r="JXL44" s="50"/>
      <c r="JXM44" s="50"/>
      <c r="JXN44" s="50"/>
      <c r="JXO44" s="50"/>
      <c r="JXP44" s="50"/>
      <c r="JXQ44" s="50"/>
      <c r="JXR44" s="50"/>
      <c r="JXS44" s="50"/>
      <c r="JXT44" s="50"/>
      <c r="JXU44" s="50"/>
      <c r="JXV44" s="50"/>
      <c r="JXW44" s="50"/>
      <c r="JXX44" s="50"/>
      <c r="JXY44" s="50"/>
      <c r="JXZ44" s="50"/>
      <c r="JYA44" s="50"/>
      <c r="JYB44" s="50"/>
      <c r="JYC44" s="50"/>
      <c r="JYD44" s="50"/>
      <c r="JYE44" s="50"/>
      <c r="JYF44" s="50"/>
      <c r="JYG44" s="50"/>
      <c r="JYH44" s="50"/>
      <c r="JYI44" s="50"/>
      <c r="JYJ44" s="50"/>
      <c r="JYK44" s="50"/>
      <c r="JYL44" s="50"/>
      <c r="JYM44" s="50"/>
      <c r="JYN44" s="50"/>
      <c r="JYO44" s="50"/>
      <c r="JYP44" s="50"/>
      <c r="JYQ44" s="50"/>
      <c r="JYR44" s="50"/>
      <c r="JYS44" s="50"/>
      <c r="JYT44" s="50"/>
      <c r="JYU44" s="50"/>
      <c r="JYV44" s="50"/>
      <c r="JYW44" s="50"/>
      <c r="JYX44" s="50"/>
      <c r="JYY44" s="50"/>
      <c r="JYZ44" s="50"/>
      <c r="JZA44" s="50"/>
      <c r="JZB44" s="50"/>
      <c r="JZC44" s="50"/>
      <c r="JZD44" s="50"/>
      <c r="JZE44" s="50"/>
      <c r="JZF44" s="50"/>
      <c r="JZG44" s="50"/>
      <c r="JZH44" s="50"/>
      <c r="JZI44" s="50"/>
      <c r="JZJ44" s="50"/>
      <c r="JZK44" s="50"/>
      <c r="JZL44" s="50"/>
      <c r="JZM44" s="50"/>
      <c r="JZN44" s="50"/>
      <c r="JZO44" s="50"/>
      <c r="JZP44" s="50"/>
      <c r="JZQ44" s="50"/>
      <c r="JZR44" s="50"/>
      <c r="JZS44" s="50"/>
      <c r="JZT44" s="50"/>
      <c r="JZU44" s="50"/>
      <c r="JZV44" s="50"/>
      <c r="JZW44" s="50"/>
      <c r="JZX44" s="50"/>
      <c r="JZY44" s="50"/>
      <c r="JZZ44" s="50"/>
      <c r="KAA44" s="50"/>
      <c r="KAB44" s="50"/>
      <c r="KAC44" s="50"/>
      <c r="KAD44" s="50"/>
      <c r="KAE44" s="50"/>
      <c r="KAF44" s="50"/>
      <c r="KAG44" s="50"/>
      <c r="KAH44" s="50"/>
      <c r="KAI44" s="50"/>
      <c r="KAJ44" s="50"/>
      <c r="KAK44" s="50"/>
      <c r="KAL44" s="50"/>
      <c r="KAM44" s="50"/>
      <c r="KAN44" s="50"/>
      <c r="KAO44" s="50"/>
      <c r="KAP44" s="50"/>
      <c r="KAQ44" s="50"/>
      <c r="KAR44" s="50"/>
      <c r="KAS44" s="50"/>
      <c r="KAT44" s="50"/>
      <c r="KAU44" s="50"/>
      <c r="KAV44" s="50"/>
      <c r="KAW44" s="50"/>
      <c r="KAX44" s="50"/>
      <c r="KAY44" s="50"/>
      <c r="KAZ44" s="50"/>
      <c r="KBA44" s="50"/>
      <c r="KBB44" s="50"/>
      <c r="KBC44" s="50"/>
      <c r="KBD44" s="50"/>
      <c r="KBE44" s="50"/>
      <c r="KBF44" s="50"/>
      <c r="KBG44" s="50"/>
      <c r="KBH44" s="50"/>
      <c r="KBI44" s="50"/>
      <c r="KBJ44" s="50"/>
      <c r="KBK44" s="50"/>
      <c r="KBL44" s="50"/>
      <c r="KBM44" s="50"/>
      <c r="KBN44" s="50"/>
      <c r="KBO44" s="50"/>
      <c r="KBP44" s="50"/>
      <c r="KBQ44" s="50"/>
      <c r="KBR44" s="50"/>
      <c r="KBS44" s="50"/>
      <c r="KBT44" s="50"/>
      <c r="KBU44" s="50"/>
      <c r="KBV44" s="50"/>
      <c r="KBW44" s="50"/>
      <c r="KBX44" s="50"/>
      <c r="KBY44" s="50"/>
      <c r="KBZ44" s="50"/>
      <c r="KCA44" s="50"/>
      <c r="KCB44" s="50"/>
      <c r="KCC44" s="50"/>
      <c r="KCD44" s="50"/>
      <c r="KCE44" s="50"/>
      <c r="KCF44" s="50"/>
      <c r="KCG44" s="50"/>
      <c r="KCH44" s="50"/>
      <c r="KCI44" s="50"/>
      <c r="KCJ44" s="50"/>
      <c r="KCK44" s="50"/>
      <c r="KCL44" s="50"/>
      <c r="KCM44" s="50"/>
      <c r="KCN44" s="50"/>
      <c r="KCO44" s="50"/>
      <c r="KCP44" s="50"/>
      <c r="KCQ44" s="50"/>
      <c r="KCR44" s="50"/>
      <c r="KCS44" s="50"/>
      <c r="KCT44" s="50"/>
      <c r="KCU44" s="50"/>
      <c r="KCV44" s="50"/>
      <c r="KCW44" s="50"/>
      <c r="KCX44" s="50"/>
      <c r="KCY44" s="50"/>
      <c r="KCZ44" s="50"/>
      <c r="KDA44" s="50"/>
      <c r="KDB44" s="50"/>
      <c r="KDC44" s="50"/>
      <c r="KDD44" s="50"/>
      <c r="KDE44" s="50"/>
      <c r="KDF44" s="50"/>
      <c r="KDG44" s="50"/>
      <c r="KDH44" s="50"/>
      <c r="KDI44" s="50"/>
      <c r="KDJ44" s="50"/>
      <c r="KDK44" s="50"/>
      <c r="KDL44" s="50"/>
      <c r="KDM44" s="50"/>
      <c r="KDN44" s="50"/>
      <c r="KDO44" s="50"/>
      <c r="KDP44" s="50"/>
      <c r="KDQ44" s="50"/>
      <c r="KDR44" s="50"/>
      <c r="KDS44" s="50"/>
      <c r="KDT44" s="50"/>
      <c r="KDU44" s="50"/>
      <c r="KDV44" s="50"/>
      <c r="KDW44" s="50"/>
      <c r="KDX44" s="50"/>
      <c r="KDY44" s="50"/>
      <c r="KDZ44" s="50"/>
      <c r="KEA44" s="50"/>
      <c r="KEB44" s="50"/>
      <c r="KEC44" s="50"/>
      <c r="KED44" s="50"/>
      <c r="KEE44" s="50"/>
      <c r="KEF44" s="50"/>
      <c r="KEG44" s="50"/>
      <c r="KEH44" s="50"/>
      <c r="KEI44" s="50"/>
      <c r="KEJ44" s="50"/>
      <c r="KEK44" s="50"/>
      <c r="KEL44" s="50"/>
      <c r="KEM44" s="50"/>
      <c r="KEN44" s="50"/>
      <c r="KEO44" s="50"/>
      <c r="KEP44" s="50"/>
      <c r="KEQ44" s="50"/>
      <c r="KER44" s="50"/>
      <c r="KES44" s="50"/>
      <c r="KET44" s="50"/>
      <c r="KEU44" s="50"/>
      <c r="KEV44" s="50"/>
      <c r="KEW44" s="50"/>
      <c r="KEX44" s="50"/>
      <c r="KEY44" s="50"/>
      <c r="KEZ44" s="50"/>
      <c r="KFA44" s="50"/>
      <c r="KFB44" s="50"/>
      <c r="KFC44" s="50"/>
      <c r="KFD44" s="50"/>
      <c r="KFE44" s="50"/>
      <c r="KFF44" s="50"/>
      <c r="KFG44" s="50"/>
      <c r="KFH44" s="50"/>
      <c r="KFI44" s="50"/>
      <c r="KFJ44" s="50"/>
      <c r="KFK44" s="50"/>
      <c r="KFL44" s="50"/>
      <c r="KFM44" s="50"/>
      <c r="KFN44" s="50"/>
      <c r="KFO44" s="50"/>
      <c r="KFP44" s="50"/>
      <c r="KFQ44" s="50"/>
      <c r="KFR44" s="50"/>
      <c r="KFS44" s="50"/>
      <c r="KFT44" s="50"/>
      <c r="KFU44" s="50"/>
      <c r="KFV44" s="50"/>
      <c r="KFW44" s="50"/>
      <c r="KFX44" s="50"/>
      <c r="KFY44" s="50"/>
      <c r="KFZ44" s="50"/>
      <c r="KGA44" s="50"/>
      <c r="KGB44" s="50"/>
      <c r="KGC44" s="50"/>
      <c r="KGD44" s="50"/>
      <c r="KGE44" s="50"/>
      <c r="KGF44" s="50"/>
      <c r="KGG44" s="50"/>
      <c r="KGH44" s="50"/>
      <c r="KGI44" s="50"/>
      <c r="KGJ44" s="50"/>
      <c r="KGK44" s="50"/>
      <c r="KGL44" s="50"/>
      <c r="KGM44" s="50"/>
      <c r="KGN44" s="50"/>
      <c r="KGO44" s="50"/>
      <c r="KGP44" s="50"/>
      <c r="KGQ44" s="50"/>
      <c r="KGR44" s="50"/>
      <c r="KGS44" s="50"/>
      <c r="KGT44" s="50"/>
      <c r="KGU44" s="50"/>
      <c r="KGV44" s="50"/>
      <c r="KGW44" s="50"/>
      <c r="KGX44" s="50"/>
      <c r="KGY44" s="50"/>
      <c r="KGZ44" s="50"/>
      <c r="KHA44" s="50"/>
      <c r="KHB44" s="50"/>
      <c r="KHC44" s="50"/>
      <c r="KHD44" s="50"/>
      <c r="KHE44" s="50"/>
      <c r="KHF44" s="50"/>
      <c r="KHG44" s="50"/>
      <c r="KHH44" s="50"/>
      <c r="KHI44" s="50"/>
      <c r="KHJ44" s="50"/>
      <c r="KHK44" s="50"/>
      <c r="KHL44" s="50"/>
      <c r="KHM44" s="50"/>
      <c r="KHN44" s="50"/>
      <c r="KHO44" s="50"/>
      <c r="KHP44" s="50"/>
      <c r="KHQ44" s="50"/>
      <c r="KHR44" s="50"/>
      <c r="KHS44" s="50"/>
      <c r="KHT44" s="50"/>
      <c r="KHU44" s="50"/>
      <c r="KHV44" s="50"/>
      <c r="KHW44" s="50"/>
      <c r="KHX44" s="50"/>
      <c r="KHY44" s="50"/>
      <c r="KHZ44" s="50"/>
      <c r="KIA44" s="50"/>
      <c r="KIB44" s="50"/>
      <c r="KIC44" s="50"/>
      <c r="KID44" s="50"/>
      <c r="KIE44" s="50"/>
      <c r="KIF44" s="50"/>
      <c r="KIG44" s="50"/>
      <c r="KIH44" s="50"/>
      <c r="KII44" s="50"/>
      <c r="KIJ44" s="50"/>
      <c r="KIK44" s="50"/>
      <c r="KIL44" s="50"/>
      <c r="KIM44" s="50"/>
      <c r="KIN44" s="50"/>
      <c r="KIO44" s="50"/>
      <c r="KIP44" s="50"/>
      <c r="KIQ44" s="50"/>
      <c r="KIR44" s="50"/>
      <c r="KIS44" s="50"/>
      <c r="KIT44" s="50"/>
      <c r="KIU44" s="50"/>
      <c r="KIV44" s="50"/>
      <c r="KIW44" s="50"/>
      <c r="KIX44" s="50"/>
      <c r="KIY44" s="50"/>
      <c r="KIZ44" s="50"/>
      <c r="KJA44" s="50"/>
      <c r="KJB44" s="50"/>
      <c r="KJC44" s="50"/>
      <c r="KJD44" s="50"/>
      <c r="KJE44" s="50"/>
      <c r="KJF44" s="50"/>
      <c r="KJG44" s="50"/>
      <c r="KJH44" s="50"/>
      <c r="KJI44" s="50"/>
      <c r="KJJ44" s="50"/>
      <c r="KJK44" s="50"/>
      <c r="KJL44" s="50"/>
      <c r="KJM44" s="50"/>
      <c r="KJN44" s="50"/>
      <c r="KJO44" s="50"/>
      <c r="KJP44" s="50"/>
      <c r="KJQ44" s="50"/>
      <c r="KJR44" s="50"/>
      <c r="KJS44" s="50"/>
      <c r="KJT44" s="50"/>
      <c r="KJU44" s="50"/>
      <c r="KJV44" s="50"/>
      <c r="KJW44" s="50"/>
      <c r="KJX44" s="50"/>
      <c r="KJY44" s="50"/>
      <c r="KJZ44" s="50"/>
      <c r="KKA44" s="50"/>
      <c r="KKB44" s="50"/>
      <c r="KKC44" s="50"/>
      <c r="KKD44" s="50"/>
      <c r="KKE44" s="50"/>
      <c r="KKF44" s="50"/>
      <c r="KKG44" s="50"/>
      <c r="KKH44" s="50"/>
      <c r="KKI44" s="50"/>
      <c r="KKJ44" s="50"/>
      <c r="KKK44" s="50"/>
      <c r="KKL44" s="50"/>
      <c r="KKM44" s="50"/>
      <c r="KKN44" s="50"/>
      <c r="KKO44" s="50"/>
      <c r="KKP44" s="50"/>
      <c r="KKQ44" s="50"/>
      <c r="KKR44" s="50"/>
      <c r="KKS44" s="50"/>
      <c r="KKT44" s="50"/>
      <c r="KKU44" s="50"/>
      <c r="KKV44" s="50"/>
      <c r="KKW44" s="50"/>
      <c r="KKX44" s="50"/>
      <c r="KKY44" s="50"/>
      <c r="KKZ44" s="50"/>
      <c r="KLA44" s="50"/>
      <c r="KLB44" s="50"/>
      <c r="KLC44" s="50"/>
      <c r="KLD44" s="50"/>
      <c r="KLE44" s="50"/>
      <c r="KLF44" s="50"/>
      <c r="KLG44" s="50"/>
      <c r="KLH44" s="50"/>
      <c r="KLI44" s="50"/>
      <c r="KLJ44" s="50"/>
      <c r="KLK44" s="50"/>
      <c r="KLL44" s="50"/>
      <c r="KLM44" s="50"/>
      <c r="KLN44" s="50"/>
      <c r="KLO44" s="50"/>
      <c r="KLP44" s="50"/>
      <c r="KLQ44" s="50"/>
      <c r="KLR44" s="50"/>
      <c r="KLS44" s="50"/>
      <c r="KLT44" s="50"/>
      <c r="KLU44" s="50"/>
      <c r="KLV44" s="50"/>
      <c r="KLW44" s="50"/>
      <c r="KLX44" s="50"/>
      <c r="KLY44" s="50"/>
      <c r="KLZ44" s="50"/>
      <c r="KMA44" s="50"/>
      <c r="KMB44" s="50"/>
      <c r="KMC44" s="50"/>
      <c r="KMD44" s="50"/>
      <c r="KME44" s="50"/>
      <c r="KMF44" s="50"/>
      <c r="KMG44" s="50"/>
      <c r="KMH44" s="50"/>
      <c r="KMI44" s="50"/>
      <c r="KMJ44" s="50"/>
      <c r="KMK44" s="50"/>
      <c r="KML44" s="50"/>
      <c r="KMM44" s="50"/>
      <c r="KMN44" s="50"/>
      <c r="KMO44" s="50"/>
      <c r="KMP44" s="50"/>
      <c r="KMQ44" s="50"/>
      <c r="KMR44" s="50"/>
      <c r="KMS44" s="50"/>
      <c r="KMT44" s="50"/>
      <c r="KMU44" s="50"/>
      <c r="KMV44" s="50"/>
      <c r="KMW44" s="50"/>
      <c r="KMX44" s="50"/>
      <c r="KMY44" s="50"/>
      <c r="KMZ44" s="50"/>
      <c r="KNA44" s="50"/>
      <c r="KNB44" s="50"/>
      <c r="KNC44" s="50"/>
      <c r="KND44" s="50"/>
      <c r="KNE44" s="50"/>
      <c r="KNF44" s="50"/>
      <c r="KNG44" s="50"/>
      <c r="KNH44" s="50"/>
      <c r="KNI44" s="50"/>
      <c r="KNJ44" s="50"/>
      <c r="KNK44" s="50"/>
      <c r="KNL44" s="50"/>
      <c r="KNM44" s="50"/>
      <c r="KNN44" s="50"/>
      <c r="KNO44" s="50"/>
      <c r="KNP44" s="50"/>
      <c r="KNQ44" s="50"/>
      <c r="KNR44" s="50"/>
      <c r="KNS44" s="50"/>
      <c r="KNT44" s="50"/>
      <c r="KNU44" s="50"/>
      <c r="KNV44" s="50"/>
      <c r="KNW44" s="50"/>
      <c r="KNX44" s="50"/>
      <c r="KNY44" s="50"/>
      <c r="KNZ44" s="50"/>
      <c r="KOA44" s="50"/>
      <c r="KOB44" s="50"/>
      <c r="KOC44" s="50"/>
      <c r="KOD44" s="50"/>
      <c r="KOE44" s="50"/>
      <c r="KOF44" s="50"/>
      <c r="KOG44" s="50"/>
      <c r="KOH44" s="50"/>
      <c r="KOI44" s="50"/>
      <c r="KOJ44" s="50"/>
      <c r="KOK44" s="50"/>
      <c r="KOL44" s="50"/>
      <c r="KOM44" s="50"/>
      <c r="KON44" s="50"/>
      <c r="KOO44" s="50"/>
      <c r="KOP44" s="50"/>
      <c r="KOQ44" s="50"/>
      <c r="KOR44" s="50"/>
      <c r="KOS44" s="50"/>
      <c r="KOT44" s="50"/>
      <c r="KOU44" s="50"/>
      <c r="KOV44" s="50"/>
      <c r="KOW44" s="50"/>
      <c r="KOX44" s="50"/>
      <c r="KOY44" s="50"/>
      <c r="KOZ44" s="50"/>
      <c r="KPA44" s="50"/>
      <c r="KPB44" s="50"/>
      <c r="KPC44" s="50"/>
      <c r="KPD44" s="50"/>
      <c r="KPE44" s="50"/>
      <c r="KPF44" s="50"/>
      <c r="KPG44" s="50"/>
      <c r="KPH44" s="50"/>
      <c r="KPI44" s="50"/>
      <c r="KPJ44" s="50"/>
      <c r="KPK44" s="50"/>
      <c r="KPL44" s="50"/>
      <c r="KPM44" s="50"/>
      <c r="KPN44" s="50"/>
      <c r="KPO44" s="50"/>
      <c r="KPP44" s="50"/>
      <c r="KPQ44" s="50"/>
      <c r="KPR44" s="50"/>
      <c r="KPS44" s="50"/>
      <c r="KPT44" s="50"/>
      <c r="KPU44" s="50"/>
      <c r="KPV44" s="50"/>
      <c r="KPW44" s="50"/>
      <c r="KPX44" s="50"/>
      <c r="KPY44" s="50"/>
      <c r="KPZ44" s="50"/>
      <c r="KQA44" s="50"/>
      <c r="KQB44" s="50"/>
      <c r="KQC44" s="50"/>
      <c r="KQD44" s="50"/>
      <c r="KQE44" s="50"/>
      <c r="KQF44" s="50"/>
      <c r="KQG44" s="50"/>
      <c r="KQH44" s="50"/>
      <c r="KQI44" s="50"/>
      <c r="KQJ44" s="50"/>
      <c r="KQK44" s="50"/>
      <c r="KQL44" s="50"/>
      <c r="KQM44" s="50"/>
      <c r="KQN44" s="50"/>
      <c r="KQO44" s="50"/>
      <c r="KQP44" s="50"/>
      <c r="KQQ44" s="50"/>
      <c r="KQR44" s="50"/>
      <c r="KQS44" s="50"/>
      <c r="KQT44" s="50"/>
      <c r="KQU44" s="50"/>
      <c r="KQV44" s="50"/>
      <c r="KQW44" s="50"/>
      <c r="KQX44" s="50"/>
      <c r="KQY44" s="50"/>
      <c r="KQZ44" s="50"/>
      <c r="KRA44" s="50"/>
      <c r="KRB44" s="50"/>
      <c r="KRC44" s="50"/>
      <c r="KRD44" s="50"/>
      <c r="KRE44" s="50"/>
      <c r="KRF44" s="50"/>
      <c r="KRG44" s="50"/>
      <c r="KRH44" s="50"/>
      <c r="KRI44" s="50"/>
      <c r="KRJ44" s="50"/>
      <c r="KRK44" s="50"/>
      <c r="KRL44" s="50"/>
      <c r="KRM44" s="50"/>
      <c r="KRN44" s="50"/>
      <c r="KRO44" s="50"/>
      <c r="KRP44" s="50"/>
      <c r="KRQ44" s="50"/>
      <c r="KRR44" s="50"/>
      <c r="KRS44" s="50"/>
      <c r="KRT44" s="50"/>
      <c r="KRU44" s="50"/>
      <c r="KRV44" s="50"/>
      <c r="KRW44" s="50"/>
      <c r="KRX44" s="50"/>
      <c r="KRY44" s="50"/>
      <c r="KRZ44" s="50"/>
      <c r="KSA44" s="50"/>
      <c r="KSB44" s="50"/>
      <c r="KSC44" s="50"/>
      <c r="KSD44" s="50"/>
      <c r="KSE44" s="50"/>
      <c r="KSF44" s="50"/>
      <c r="KSG44" s="50"/>
      <c r="KSH44" s="50"/>
      <c r="KSI44" s="50"/>
      <c r="KSJ44" s="50"/>
      <c r="KSK44" s="50"/>
      <c r="KSL44" s="50"/>
      <c r="KSM44" s="50"/>
      <c r="KSN44" s="50"/>
      <c r="KSO44" s="50"/>
      <c r="KSP44" s="50"/>
      <c r="KSQ44" s="50"/>
      <c r="KSR44" s="50"/>
      <c r="KSS44" s="50"/>
      <c r="KST44" s="50"/>
      <c r="KSU44" s="50"/>
      <c r="KSV44" s="50"/>
      <c r="KSW44" s="50"/>
      <c r="KSX44" s="50"/>
      <c r="KSY44" s="50"/>
      <c r="KSZ44" s="50"/>
      <c r="KTA44" s="50"/>
      <c r="KTB44" s="50"/>
      <c r="KTC44" s="50"/>
      <c r="KTD44" s="50"/>
      <c r="KTE44" s="50"/>
      <c r="KTF44" s="50"/>
      <c r="KTG44" s="50"/>
      <c r="KTH44" s="50"/>
      <c r="KTI44" s="50"/>
      <c r="KTJ44" s="50"/>
      <c r="KTK44" s="50"/>
      <c r="KTL44" s="50"/>
      <c r="KTM44" s="50"/>
      <c r="KTN44" s="50"/>
      <c r="KTO44" s="50"/>
      <c r="KTP44" s="50"/>
      <c r="KTQ44" s="50"/>
      <c r="KTR44" s="50"/>
      <c r="KTS44" s="50"/>
      <c r="KTT44" s="50"/>
      <c r="KTU44" s="50"/>
      <c r="KTV44" s="50"/>
      <c r="KTW44" s="50"/>
      <c r="KTX44" s="50"/>
      <c r="KTY44" s="50"/>
      <c r="KTZ44" s="50"/>
      <c r="KUA44" s="50"/>
      <c r="KUB44" s="50"/>
      <c r="KUC44" s="50"/>
      <c r="KUD44" s="50"/>
      <c r="KUE44" s="50"/>
      <c r="KUF44" s="50"/>
      <c r="KUG44" s="50"/>
      <c r="KUH44" s="50"/>
      <c r="KUI44" s="50"/>
      <c r="KUJ44" s="50"/>
      <c r="KUK44" s="50"/>
      <c r="KUL44" s="50"/>
      <c r="KUM44" s="50"/>
      <c r="KUN44" s="50"/>
      <c r="KUO44" s="50"/>
      <c r="KUP44" s="50"/>
      <c r="KUQ44" s="50"/>
      <c r="KUR44" s="50"/>
      <c r="KUS44" s="50"/>
      <c r="KUT44" s="50"/>
      <c r="KUU44" s="50"/>
      <c r="KUV44" s="50"/>
      <c r="KUW44" s="50"/>
      <c r="KUX44" s="50"/>
      <c r="KUY44" s="50"/>
      <c r="KUZ44" s="50"/>
      <c r="KVA44" s="50"/>
      <c r="KVB44" s="50"/>
      <c r="KVC44" s="50"/>
      <c r="KVD44" s="50"/>
      <c r="KVE44" s="50"/>
      <c r="KVF44" s="50"/>
      <c r="KVG44" s="50"/>
      <c r="KVH44" s="50"/>
      <c r="KVI44" s="50"/>
      <c r="KVJ44" s="50"/>
      <c r="KVK44" s="50"/>
      <c r="KVL44" s="50"/>
      <c r="KVM44" s="50"/>
      <c r="KVN44" s="50"/>
      <c r="KVO44" s="50"/>
      <c r="KVP44" s="50"/>
      <c r="KVQ44" s="50"/>
      <c r="KVR44" s="50"/>
      <c r="KVS44" s="50"/>
      <c r="KVT44" s="50"/>
      <c r="KVU44" s="50"/>
      <c r="KVV44" s="50"/>
      <c r="KVW44" s="50"/>
      <c r="KVX44" s="50"/>
      <c r="KVY44" s="50"/>
      <c r="KVZ44" s="50"/>
      <c r="KWA44" s="50"/>
      <c r="KWB44" s="50"/>
      <c r="KWC44" s="50"/>
      <c r="KWD44" s="50"/>
      <c r="KWE44" s="50"/>
      <c r="KWF44" s="50"/>
      <c r="KWG44" s="50"/>
      <c r="KWH44" s="50"/>
      <c r="KWI44" s="50"/>
      <c r="KWJ44" s="50"/>
      <c r="KWK44" s="50"/>
      <c r="KWL44" s="50"/>
      <c r="KWM44" s="50"/>
      <c r="KWN44" s="50"/>
      <c r="KWO44" s="50"/>
      <c r="KWP44" s="50"/>
      <c r="KWQ44" s="50"/>
      <c r="KWR44" s="50"/>
      <c r="KWS44" s="50"/>
      <c r="KWT44" s="50"/>
      <c r="KWU44" s="50"/>
      <c r="KWV44" s="50"/>
      <c r="KWW44" s="50"/>
      <c r="KWX44" s="50"/>
      <c r="KWY44" s="50"/>
      <c r="KWZ44" s="50"/>
      <c r="KXA44" s="50"/>
      <c r="KXB44" s="50"/>
      <c r="KXC44" s="50"/>
      <c r="KXD44" s="50"/>
      <c r="KXE44" s="50"/>
      <c r="KXF44" s="50"/>
      <c r="KXG44" s="50"/>
      <c r="KXH44" s="50"/>
      <c r="KXI44" s="50"/>
      <c r="KXJ44" s="50"/>
      <c r="KXK44" s="50"/>
      <c r="KXL44" s="50"/>
      <c r="KXM44" s="50"/>
      <c r="KXN44" s="50"/>
      <c r="KXO44" s="50"/>
      <c r="KXP44" s="50"/>
      <c r="KXQ44" s="50"/>
      <c r="KXR44" s="50"/>
      <c r="KXS44" s="50"/>
      <c r="KXT44" s="50"/>
      <c r="KXU44" s="50"/>
      <c r="KXV44" s="50"/>
      <c r="KXW44" s="50"/>
      <c r="KXX44" s="50"/>
      <c r="KXY44" s="50"/>
      <c r="KXZ44" s="50"/>
      <c r="KYA44" s="50"/>
      <c r="KYB44" s="50"/>
      <c r="KYC44" s="50"/>
      <c r="KYD44" s="50"/>
      <c r="KYE44" s="50"/>
      <c r="KYF44" s="50"/>
      <c r="KYG44" s="50"/>
      <c r="KYH44" s="50"/>
      <c r="KYI44" s="50"/>
      <c r="KYJ44" s="50"/>
      <c r="KYK44" s="50"/>
      <c r="KYL44" s="50"/>
      <c r="KYM44" s="50"/>
      <c r="KYN44" s="50"/>
      <c r="KYO44" s="50"/>
      <c r="KYP44" s="50"/>
      <c r="KYQ44" s="50"/>
      <c r="KYR44" s="50"/>
      <c r="KYS44" s="50"/>
      <c r="KYT44" s="50"/>
      <c r="KYU44" s="50"/>
      <c r="KYV44" s="50"/>
      <c r="KYW44" s="50"/>
      <c r="KYX44" s="50"/>
      <c r="KYY44" s="50"/>
      <c r="KYZ44" s="50"/>
      <c r="KZA44" s="50"/>
      <c r="KZB44" s="50"/>
      <c r="KZC44" s="50"/>
      <c r="KZD44" s="50"/>
      <c r="KZE44" s="50"/>
      <c r="KZF44" s="50"/>
      <c r="KZG44" s="50"/>
      <c r="KZH44" s="50"/>
      <c r="KZI44" s="50"/>
      <c r="KZJ44" s="50"/>
      <c r="KZK44" s="50"/>
      <c r="KZL44" s="50"/>
      <c r="KZM44" s="50"/>
      <c r="KZN44" s="50"/>
      <c r="KZO44" s="50"/>
      <c r="KZP44" s="50"/>
      <c r="KZQ44" s="50"/>
      <c r="KZR44" s="50"/>
      <c r="KZS44" s="50"/>
      <c r="KZT44" s="50"/>
      <c r="KZU44" s="50"/>
      <c r="KZV44" s="50"/>
      <c r="KZW44" s="50"/>
      <c r="KZX44" s="50"/>
      <c r="KZY44" s="50"/>
      <c r="KZZ44" s="50"/>
      <c r="LAA44" s="50"/>
      <c r="LAB44" s="50"/>
      <c r="LAC44" s="50"/>
      <c r="LAD44" s="50"/>
      <c r="LAE44" s="50"/>
      <c r="LAF44" s="50"/>
      <c r="LAG44" s="50"/>
      <c r="LAH44" s="50"/>
      <c r="LAI44" s="50"/>
      <c r="LAJ44" s="50"/>
      <c r="LAK44" s="50"/>
      <c r="LAL44" s="50"/>
      <c r="LAM44" s="50"/>
      <c r="LAN44" s="50"/>
      <c r="LAO44" s="50"/>
      <c r="LAP44" s="50"/>
      <c r="LAQ44" s="50"/>
      <c r="LAR44" s="50"/>
      <c r="LAS44" s="50"/>
      <c r="LAT44" s="50"/>
      <c r="LAU44" s="50"/>
      <c r="LAV44" s="50"/>
      <c r="LAW44" s="50"/>
      <c r="LAX44" s="50"/>
      <c r="LAY44" s="50"/>
      <c r="LAZ44" s="50"/>
      <c r="LBA44" s="50"/>
      <c r="LBB44" s="50"/>
      <c r="LBC44" s="50"/>
      <c r="LBD44" s="50"/>
      <c r="LBE44" s="50"/>
      <c r="LBF44" s="50"/>
      <c r="LBG44" s="50"/>
      <c r="LBH44" s="50"/>
      <c r="LBI44" s="50"/>
      <c r="LBJ44" s="50"/>
      <c r="LBK44" s="50"/>
      <c r="LBL44" s="50"/>
      <c r="LBM44" s="50"/>
      <c r="LBN44" s="50"/>
      <c r="LBO44" s="50"/>
      <c r="LBP44" s="50"/>
      <c r="LBQ44" s="50"/>
      <c r="LBR44" s="50"/>
      <c r="LBS44" s="50"/>
      <c r="LBT44" s="50"/>
      <c r="LBU44" s="50"/>
      <c r="LBV44" s="50"/>
      <c r="LBW44" s="50"/>
      <c r="LBX44" s="50"/>
      <c r="LBY44" s="50"/>
      <c r="LBZ44" s="50"/>
      <c r="LCA44" s="50"/>
      <c r="LCB44" s="50"/>
      <c r="LCC44" s="50"/>
      <c r="LCD44" s="50"/>
      <c r="LCE44" s="50"/>
      <c r="LCF44" s="50"/>
      <c r="LCG44" s="50"/>
      <c r="LCH44" s="50"/>
      <c r="LCI44" s="50"/>
      <c r="LCJ44" s="50"/>
      <c r="LCK44" s="50"/>
      <c r="LCL44" s="50"/>
      <c r="LCM44" s="50"/>
      <c r="LCN44" s="50"/>
      <c r="LCO44" s="50"/>
      <c r="LCP44" s="50"/>
      <c r="LCQ44" s="50"/>
      <c r="LCR44" s="50"/>
      <c r="LCS44" s="50"/>
      <c r="LCT44" s="50"/>
      <c r="LCU44" s="50"/>
      <c r="LCV44" s="50"/>
      <c r="LCW44" s="50"/>
      <c r="LCX44" s="50"/>
      <c r="LCY44" s="50"/>
      <c r="LCZ44" s="50"/>
      <c r="LDA44" s="50"/>
      <c r="LDB44" s="50"/>
      <c r="LDC44" s="50"/>
      <c r="LDD44" s="50"/>
      <c r="LDE44" s="50"/>
      <c r="LDF44" s="50"/>
      <c r="LDG44" s="50"/>
      <c r="LDH44" s="50"/>
      <c r="LDI44" s="50"/>
      <c r="LDJ44" s="50"/>
      <c r="LDK44" s="50"/>
      <c r="LDL44" s="50"/>
      <c r="LDM44" s="50"/>
      <c r="LDN44" s="50"/>
      <c r="LDO44" s="50"/>
      <c r="LDP44" s="50"/>
      <c r="LDQ44" s="50"/>
      <c r="LDR44" s="50"/>
      <c r="LDS44" s="50"/>
      <c r="LDT44" s="50"/>
      <c r="LDU44" s="50"/>
      <c r="LDV44" s="50"/>
      <c r="LDW44" s="50"/>
      <c r="LDX44" s="50"/>
      <c r="LDY44" s="50"/>
      <c r="LDZ44" s="50"/>
      <c r="LEA44" s="50"/>
      <c r="LEB44" s="50"/>
      <c r="LEC44" s="50"/>
      <c r="LED44" s="50"/>
      <c r="LEE44" s="50"/>
      <c r="LEF44" s="50"/>
      <c r="LEG44" s="50"/>
      <c r="LEH44" s="50"/>
      <c r="LEI44" s="50"/>
      <c r="LEJ44" s="50"/>
      <c r="LEK44" s="50"/>
      <c r="LEL44" s="50"/>
      <c r="LEM44" s="50"/>
      <c r="LEN44" s="50"/>
      <c r="LEO44" s="50"/>
      <c r="LEP44" s="50"/>
      <c r="LEQ44" s="50"/>
      <c r="LER44" s="50"/>
      <c r="LES44" s="50"/>
      <c r="LET44" s="50"/>
      <c r="LEU44" s="50"/>
      <c r="LEV44" s="50"/>
      <c r="LEW44" s="50"/>
      <c r="LEX44" s="50"/>
      <c r="LEY44" s="50"/>
      <c r="LEZ44" s="50"/>
      <c r="LFA44" s="50"/>
      <c r="LFB44" s="50"/>
      <c r="LFC44" s="50"/>
      <c r="LFD44" s="50"/>
      <c r="LFE44" s="50"/>
      <c r="LFF44" s="50"/>
      <c r="LFG44" s="50"/>
      <c r="LFH44" s="50"/>
      <c r="LFI44" s="50"/>
      <c r="LFJ44" s="50"/>
      <c r="LFK44" s="50"/>
      <c r="LFL44" s="50"/>
      <c r="LFM44" s="50"/>
      <c r="LFN44" s="50"/>
      <c r="LFO44" s="50"/>
      <c r="LFP44" s="50"/>
      <c r="LFQ44" s="50"/>
      <c r="LFR44" s="50"/>
      <c r="LFS44" s="50"/>
      <c r="LFT44" s="50"/>
      <c r="LFU44" s="50"/>
      <c r="LFV44" s="50"/>
      <c r="LFW44" s="50"/>
      <c r="LFX44" s="50"/>
      <c r="LFY44" s="50"/>
      <c r="LFZ44" s="50"/>
      <c r="LGA44" s="50"/>
      <c r="LGB44" s="50"/>
      <c r="LGC44" s="50"/>
      <c r="LGD44" s="50"/>
      <c r="LGE44" s="50"/>
      <c r="LGF44" s="50"/>
      <c r="LGG44" s="50"/>
      <c r="LGH44" s="50"/>
      <c r="LGI44" s="50"/>
      <c r="LGJ44" s="50"/>
      <c r="LGK44" s="50"/>
      <c r="LGL44" s="50"/>
      <c r="LGM44" s="50"/>
      <c r="LGN44" s="50"/>
      <c r="LGO44" s="50"/>
      <c r="LGP44" s="50"/>
      <c r="LGQ44" s="50"/>
      <c r="LGR44" s="50"/>
      <c r="LGS44" s="50"/>
      <c r="LGT44" s="50"/>
      <c r="LGU44" s="50"/>
      <c r="LGV44" s="50"/>
      <c r="LGW44" s="50"/>
      <c r="LGX44" s="50"/>
      <c r="LGY44" s="50"/>
      <c r="LGZ44" s="50"/>
      <c r="LHA44" s="50"/>
      <c r="LHB44" s="50"/>
      <c r="LHC44" s="50"/>
      <c r="LHD44" s="50"/>
      <c r="LHE44" s="50"/>
      <c r="LHF44" s="50"/>
      <c r="LHG44" s="50"/>
      <c r="LHH44" s="50"/>
      <c r="LHI44" s="50"/>
      <c r="LHJ44" s="50"/>
      <c r="LHK44" s="50"/>
      <c r="LHL44" s="50"/>
      <c r="LHM44" s="50"/>
      <c r="LHN44" s="50"/>
      <c r="LHO44" s="50"/>
      <c r="LHP44" s="50"/>
      <c r="LHQ44" s="50"/>
      <c r="LHR44" s="50"/>
      <c r="LHS44" s="50"/>
      <c r="LHT44" s="50"/>
      <c r="LHU44" s="50"/>
      <c r="LHV44" s="50"/>
      <c r="LHW44" s="50"/>
      <c r="LHX44" s="50"/>
      <c r="LHY44" s="50"/>
      <c r="LHZ44" s="50"/>
      <c r="LIA44" s="50"/>
      <c r="LIB44" s="50"/>
      <c r="LIC44" s="50"/>
      <c r="LID44" s="50"/>
      <c r="LIE44" s="50"/>
      <c r="LIF44" s="50"/>
      <c r="LIG44" s="50"/>
      <c r="LIH44" s="50"/>
      <c r="LII44" s="50"/>
      <c r="LIJ44" s="50"/>
      <c r="LIK44" s="50"/>
      <c r="LIL44" s="50"/>
      <c r="LIM44" s="50"/>
      <c r="LIN44" s="50"/>
      <c r="LIO44" s="50"/>
      <c r="LIP44" s="50"/>
      <c r="LIQ44" s="50"/>
      <c r="LIR44" s="50"/>
      <c r="LIS44" s="50"/>
      <c r="LIT44" s="50"/>
      <c r="LIU44" s="50"/>
      <c r="LIV44" s="50"/>
      <c r="LIW44" s="50"/>
      <c r="LIX44" s="50"/>
      <c r="LIY44" s="50"/>
      <c r="LIZ44" s="50"/>
      <c r="LJA44" s="50"/>
      <c r="LJB44" s="50"/>
      <c r="LJC44" s="50"/>
      <c r="LJD44" s="50"/>
      <c r="LJE44" s="50"/>
      <c r="LJF44" s="50"/>
      <c r="LJG44" s="50"/>
      <c r="LJH44" s="50"/>
      <c r="LJI44" s="50"/>
      <c r="LJJ44" s="50"/>
      <c r="LJK44" s="50"/>
      <c r="LJL44" s="50"/>
      <c r="LJM44" s="50"/>
      <c r="LJN44" s="50"/>
      <c r="LJO44" s="50"/>
      <c r="LJP44" s="50"/>
      <c r="LJQ44" s="50"/>
      <c r="LJR44" s="50"/>
      <c r="LJS44" s="50"/>
      <c r="LJT44" s="50"/>
      <c r="LJU44" s="50"/>
      <c r="LJV44" s="50"/>
      <c r="LJW44" s="50"/>
      <c r="LJX44" s="50"/>
      <c r="LJY44" s="50"/>
      <c r="LJZ44" s="50"/>
      <c r="LKA44" s="50"/>
      <c r="LKB44" s="50"/>
      <c r="LKC44" s="50"/>
      <c r="LKD44" s="50"/>
      <c r="LKE44" s="50"/>
      <c r="LKF44" s="50"/>
      <c r="LKG44" s="50"/>
      <c r="LKH44" s="50"/>
      <c r="LKI44" s="50"/>
      <c r="LKJ44" s="50"/>
      <c r="LKK44" s="50"/>
      <c r="LKL44" s="50"/>
      <c r="LKM44" s="50"/>
      <c r="LKN44" s="50"/>
      <c r="LKO44" s="50"/>
      <c r="LKP44" s="50"/>
      <c r="LKQ44" s="50"/>
      <c r="LKR44" s="50"/>
      <c r="LKS44" s="50"/>
      <c r="LKT44" s="50"/>
      <c r="LKU44" s="50"/>
      <c r="LKV44" s="50"/>
      <c r="LKW44" s="50"/>
      <c r="LKX44" s="50"/>
      <c r="LKY44" s="50"/>
      <c r="LKZ44" s="50"/>
      <c r="LLA44" s="50"/>
      <c r="LLB44" s="50"/>
      <c r="LLC44" s="50"/>
      <c r="LLD44" s="50"/>
      <c r="LLE44" s="50"/>
      <c r="LLF44" s="50"/>
      <c r="LLG44" s="50"/>
      <c r="LLH44" s="50"/>
      <c r="LLI44" s="50"/>
      <c r="LLJ44" s="50"/>
      <c r="LLK44" s="50"/>
      <c r="LLL44" s="50"/>
      <c r="LLM44" s="50"/>
      <c r="LLN44" s="50"/>
      <c r="LLO44" s="50"/>
      <c r="LLP44" s="50"/>
      <c r="LLQ44" s="50"/>
      <c r="LLR44" s="50"/>
      <c r="LLS44" s="50"/>
      <c r="LLT44" s="50"/>
      <c r="LLU44" s="50"/>
      <c r="LLV44" s="50"/>
      <c r="LLW44" s="50"/>
      <c r="LLX44" s="50"/>
      <c r="LLY44" s="50"/>
      <c r="LLZ44" s="50"/>
      <c r="LMA44" s="50"/>
      <c r="LMB44" s="50"/>
      <c r="LMC44" s="50"/>
      <c r="LMD44" s="50"/>
      <c r="LME44" s="50"/>
      <c r="LMF44" s="50"/>
      <c r="LMG44" s="50"/>
      <c r="LMH44" s="50"/>
      <c r="LMI44" s="50"/>
      <c r="LMJ44" s="50"/>
      <c r="LMK44" s="50"/>
      <c r="LML44" s="50"/>
      <c r="LMM44" s="50"/>
      <c r="LMN44" s="50"/>
      <c r="LMO44" s="50"/>
      <c r="LMP44" s="50"/>
      <c r="LMQ44" s="50"/>
      <c r="LMR44" s="50"/>
      <c r="LMS44" s="50"/>
      <c r="LMT44" s="50"/>
      <c r="LMU44" s="50"/>
      <c r="LMV44" s="50"/>
      <c r="LMW44" s="50"/>
      <c r="LMX44" s="50"/>
      <c r="LMY44" s="50"/>
      <c r="LMZ44" s="50"/>
      <c r="LNA44" s="50"/>
      <c r="LNB44" s="50"/>
      <c r="LNC44" s="50"/>
      <c r="LND44" s="50"/>
      <c r="LNE44" s="50"/>
      <c r="LNF44" s="50"/>
      <c r="LNG44" s="50"/>
      <c r="LNH44" s="50"/>
      <c r="LNI44" s="50"/>
      <c r="LNJ44" s="50"/>
      <c r="LNK44" s="50"/>
      <c r="LNL44" s="50"/>
      <c r="LNM44" s="50"/>
      <c r="LNN44" s="50"/>
      <c r="LNO44" s="50"/>
      <c r="LNP44" s="50"/>
      <c r="LNQ44" s="50"/>
      <c r="LNR44" s="50"/>
      <c r="LNS44" s="50"/>
      <c r="LNT44" s="50"/>
      <c r="LNU44" s="50"/>
      <c r="LNV44" s="50"/>
      <c r="LNW44" s="50"/>
      <c r="LNX44" s="50"/>
      <c r="LNY44" s="50"/>
      <c r="LNZ44" s="50"/>
      <c r="LOA44" s="50"/>
      <c r="LOB44" s="50"/>
      <c r="LOC44" s="50"/>
      <c r="LOD44" s="50"/>
      <c r="LOE44" s="50"/>
      <c r="LOF44" s="50"/>
      <c r="LOG44" s="50"/>
      <c r="LOH44" s="50"/>
      <c r="LOI44" s="50"/>
      <c r="LOJ44" s="50"/>
      <c r="LOK44" s="50"/>
      <c r="LOL44" s="50"/>
      <c r="LOM44" s="50"/>
      <c r="LON44" s="50"/>
      <c r="LOO44" s="50"/>
      <c r="LOP44" s="50"/>
      <c r="LOQ44" s="50"/>
      <c r="LOR44" s="50"/>
      <c r="LOS44" s="50"/>
      <c r="LOT44" s="50"/>
      <c r="LOU44" s="50"/>
      <c r="LOV44" s="50"/>
      <c r="LOW44" s="50"/>
      <c r="LOX44" s="50"/>
      <c r="LOY44" s="50"/>
      <c r="LOZ44" s="50"/>
      <c r="LPA44" s="50"/>
      <c r="LPB44" s="50"/>
      <c r="LPC44" s="50"/>
      <c r="LPD44" s="50"/>
      <c r="LPE44" s="50"/>
      <c r="LPF44" s="50"/>
      <c r="LPG44" s="50"/>
      <c r="LPH44" s="50"/>
      <c r="LPI44" s="50"/>
      <c r="LPJ44" s="50"/>
      <c r="LPK44" s="50"/>
      <c r="LPL44" s="50"/>
      <c r="LPM44" s="50"/>
      <c r="LPN44" s="50"/>
      <c r="LPO44" s="50"/>
      <c r="LPP44" s="50"/>
      <c r="LPQ44" s="50"/>
      <c r="LPR44" s="50"/>
      <c r="LPS44" s="50"/>
      <c r="LPT44" s="50"/>
      <c r="LPU44" s="50"/>
      <c r="LPV44" s="50"/>
      <c r="LPW44" s="50"/>
      <c r="LPX44" s="50"/>
      <c r="LPY44" s="50"/>
      <c r="LPZ44" s="50"/>
      <c r="LQA44" s="50"/>
      <c r="LQB44" s="50"/>
      <c r="LQC44" s="50"/>
      <c r="LQD44" s="50"/>
      <c r="LQE44" s="50"/>
      <c r="LQF44" s="50"/>
      <c r="LQG44" s="50"/>
      <c r="LQH44" s="50"/>
      <c r="LQI44" s="50"/>
      <c r="LQJ44" s="50"/>
      <c r="LQK44" s="50"/>
      <c r="LQL44" s="50"/>
      <c r="LQM44" s="50"/>
      <c r="LQN44" s="50"/>
      <c r="LQO44" s="50"/>
      <c r="LQP44" s="50"/>
      <c r="LQQ44" s="50"/>
      <c r="LQR44" s="50"/>
      <c r="LQS44" s="50"/>
      <c r="LQT44" s="50"/>
      <c r="LQU44" s="50"/>
      <c r="LQV44" s="50"/>
      <c r="LQW44" s="50"/>
      <c r="LQX44" s="50"/>
      <c r="LQY44" s="50"/>
      <c r="LQZ44" s="50"/>
      <c r="LRA44" s="50"/>
      <c r="LRB44" s="50"/>
      <c r="LRC44" s="50"/>
      <c r="LRD44" s="50"/>
      <c r="LRE44" s="50"/>
      <c r="LRF44" s="50"/>
      <c r="LRG44" s="50"/>
      <c r="LRH44" s="50"/>
      <c r="LRI44" s="50"/>
      <c r="LRJ44" s="50"/>
      <c r="LRK44" s="50"/>
      <c r="LRL44" s="50"/>
      <c r="LRM44" s="50"/>
      <c r="LRN44" s="50"/>
      <c r="LRO44" s="50"/>
      <c r="LRP44" s="50"/>
      <c r="LRQ44" s="50"/>
      <c r="LRR44" s="50"/>
      <c r="LRS44" s="50"/>
      <c r="LRT44" s="50"/>
      <c r="LRU44" s="50"/>
      <c r="LRV44" s="50"/>
      <c r="LRW44" s="50"/>
      <c r="LRX44" s="50"/>
      <c r="LRY44" s="50"/>
      <c r="LRZ44" s="50"/>
      <c r="LSA44" s="50"/>
      <c r="LSB44" s="50"/>
      <c r="LSC44" s="50"/>
      <c r="LSD44" s="50"/>
      <c r="LSE44" s="50"/>
      <c r="LSF44" s="50"/>
      <c r="LSG44" s="50"/>
      <c r="LSH44" s="50"/>
      <c r="LSI44" s="50"/>
      <c r="LSJ44" s="50"/>
      <c r="LSK44" s="50"/>
      <c r="LSL44" s="50"/>
      <c r="LSM44" s="50"/>
      <c r="LSN44" s="50"/>
      <c r="LSO44" s="50"/>
      <c r="LSP44" s="50"/>
      <c r="LSQ44" s="50"/>
      <c r="LSR44" s="50"/>
      <c r="LSS44" s="50"/>
      <c r="LST44" s="50"/>
      <c r="LSU44" s="50"/>
      <c r="LSV44" s="50"/>
      <c r="LSW44" s="50"/>
      <c r="LSX44" s="50"/>
      <c r="LSY44" s="50"/>
      <c r="LSZ44" s="50"/>
      <c r="LTA44" s="50"/>
      <c r="LTB44" s="50"/>
      <c r="LTC44" s="50"/>
      <c r="LTD44" s="50"/>
      <c r="LTE44" s="50"/>
      <c r="LTF44" s="50"/>
      <c r="LTG44" s="50"/>
      <c r="LTH44" s="50"/>
      <c r="LTI44" s="50"/>
      <c r="LTJ44" s="50"/>
      <c r="LTK44" s="50"/>
      <c r="LTL44" s="50"/>
      <c r="LTM44" s="50"/>
      <c r="LTN44" s="50"/>
      <c r="LTO44" s="50"/>
      <c r="LTP44" s="50"/>
      <c r="LTQ44" s="50"/>
      <c r="LTR44" s="50"/>
      <c r="LTS44" s="50"/>
      <c r="LTT44" s="50"/>
      <c r="LTU44" s="50"/>
      <c r="LTV44" s="50"/>
      <c r="LTW44" s="50"/>
      <c r="LTX44" s="50"/>
      <c r="LTY44" s="50"/>
      <c r="LTZ44" s="50"/>
      <c r="LUA44" s="50"/>
      <c r="LUB44" s="50"/>
      <c r="LUC44" s="50"/>
      <c r="LUD44" s="50"/>
      <c r="LUE44" s="50"/>
      <c r="LUF44" s="50"/>
      <c r="LUG44" s="50"/>
      <c r="LUH44" s="50"/>
      <c r="LUI44" s="50"/>
      <c r="LUJ44" s="50"/>
      <c r="LUK44" s="50"/>
      <c r="LUL44" s="50"/>
      <c r="LUM44" s="50"/>
      <c r="LUN44" s="50"/>
      <c r="LUO44" s="50"/>
      <c r="LUP44" s="50"/>
      <c r="LUQ44" s="50"/>
      <c r="LUR44" s="50"/>
      <c r="LUS44" s="50"/>
      <c r="LUT44" s="50"/>
      <c r="LUU44" s="50"/>
      <c r="LUV44" s="50"/>
      <c r="LUW44" s="50"/>
      <c r="LUX44" s="50"/>
      <c r="LUY44" s="50"/>
      <c r="LUZ44" s="50"/>
      <c r="LVA44" s="50"/>
      <c r="LVB44" s="50"/>
      <c r="LVC44" s="50"/>
      <c r="LVD44" s="50"/>
      <c r="LVE44" s="50"/>
      <c r="LVF44" s="50"/>
      <c r="LVG44" s="50"/>
      <c r="LVH44" s="50"/>
      <c r="LVI44" s="50"/>
      <c r="LVJ44" s="50"/>
      <c r="LVK44" s="50"/>
      <c r="LVL44" s="50"/>
      <c r="LVM44" s="50"/>
      <c r="LVN44" s="50"/>
      <c r="LVO44" s="50"/>
      <c r="LVP44" s="50"/>
      <c r="LVQ44" s="50"/>
      <c r="LVR44" s="50"/>
      <c r="LVS44" s="50"/>
      <c r="LVT44" s="50"/>
      <c r="LVU44" s="50"/>
      <c r="LVV44" s="50"/>
      <c r="LVW44" s="50"/>
      <c r="LVX44" s="50"/>
      <c r="LVY44" s="50"/>
      <c r="LVZ44" s="50"/>
      <c r="LWA44" s="50"/>
      <c r="LWB44" s="50"/>
      <c r="LWC44" s="50"/>
      <c r="LWD44" s="50"/>
      <c r="LWE44" s="50"/>
      <c r="LWF44" s="50"/>
      <c r="LWG44" s="50"/>
      <c r="LWH44" s="50"/>
      <c r="LWI44" s="50"/>
      <c r="LWJ44" s="50"/>
      <c r="LWK44" s="50"/>
      <c r="LWL44" s="50"/>
      <c r="LWM44" s="50"/>
      <c r="LWN44" s="50"/>
      <c r="LWO44" s="50"/>
      <c r="LWP44" s="50"/>
      <c r="LWQ44" s="50"/>
      <c r="LWR44" s="50"/>
      <c r="LWS44" s="50"/>
      <c r="LWT44" s="50"/>
      <c r="LWU44" s="50"/>
      <c r="LWV44" s="50"/>
      <c r="LWW44" s="50"/>
      <c r="LWX44" s="50"/>
      <c r="LWY44" s="50"/>
      <c r="LWZ44" s="50"/>
      <c r="LXA44" s="50"/>
      <c r="LXB44" s="50"/>
      <c r="LXC44" s="50"/>
      <c r="LXD44" s="50"/>
      <c r="LXE44" s="50"/>
      <c r="LXF44" s="50"/>
      <c r="LXG44" s="50"/>
      <c r="LXH44" s="50"/>
      <c r="LXI44" s="50"/>
      <c r="LXJ44" s="50"/>
      <c r="LXK44" s="50"/>
      <c r="LXL44" s="50"/>
      <c r="LXM44" s="50"/>
      <c r="LXN44" s="50"/>
      <c r="LXO44" s="50"/>
      <c r="LXP44" s="50"/>
      <c r="LXQ44" s="50"/>
      <c r="LXR44" s="50"/>
      <c r="LXS44" s="50"/>
      <c r="LXT44" s="50"/>
      <c r="LXU44" s="50"/>
      <c r="LXV44" s="50"/>
      <c r="LXW44" s="50"/>
      <c r="LXX44" s="50"/>
      <c r="LXY44" s="50"/>
      <c r="LXZ44" s="50"/>
      <c r="LYA44" s="50"/>
      <c r="LYB44" s="50"/>
      <c r="LYC44" s="50"/>
      <c r="LYD44" s="50"/>
      <c r="LYE44" s="50"/>
      <c r="LYF44" s="50"/>
      <c r="LYG44" s="50"/>
      <c r="LYH44" s="50"/>
      <c r="LYI44" s="50"/>
      <c r="LYJ44" s="50"/>
      <c r="LYK44" s="50"/>
      <c r="LYL44" s="50"/>
      <c r="LYM44" s="50"/>
      <c r="LYN44" s="50"/>
      <c r="LYO44" s="50"/>
      <c r="LYP44" s="50"/>
      <c r="LYQ44" s="50"/>
      <c r="LYR44" s="50"/>
      <c r="LYS44" s="50"/>
      <c r="LYT44" s="50"/>
      <c r="LYU44" s="50"/>
      <c r="LYV44" s="50"/>
      <c r="LYW44" s="50"/>
      <c r="LYX44" s="50"/>
      <c r="LYY44" s="50"/>
      <c r="LYZ44" s="50"/>
      <c r="LZA44" s="50"/>
      <c r="LZB44" s="50"/>
      <c r="LZC44" s="50"/>
      <c r="LZD44" s="50"/>
      <c r="LZE44" s="50"/>
      <c r="LZF44" s="50"/>
      <c r="LZG44" s="50"/>
      <c r="LZH44" s="50"/>
      <c r="LZI44" s="50"/>
      <c r="LZJ44" s="50"/>
      <c r="LZK44" s="50"/>
      <c r="LZL44" s="50"/>
      <c r="LZM44" s="50"/>
      <c r="LZN44" s="50"/>
      <c r="LZO44" s="50"/>
      <c r="LZP44" s="50"/>
      <c r="LZQ44" s="50"/>
      <c r="LZR44" s="50"/>
      <c r="LZS44" s="50"/>
      <c r="LZT44" s="50"/>
      <c r="LZU44" s="50"/>
      <c r="LZV44" s="50"/>
      <c r="LZW44" s="50"/>
      <c r="LZX44" s="50"/>
      <c r="LZY44" s="50"/>
      <c r="LZZ44" s="50"/>
      <c r="MAA44" s="50"/>
      <c r="MAB44" s="50"/>
      <c r="MAC44" s="50"/>
      <c r="MAD44" s="50"/>
      <c r="MAE44" s="50"/>
      <c r="MAF44" s="50"/>
      <c r="MAG44" s="50"/>
      <c r="MAH44" s="50"/>
      <c r="MAI44" s="50"/>
      <c r="MAJ44" s="50"/>
      <c r="MAK44" s="50"/>
      <c r="MAL44" s="50"/>
      <c r="MAM44" s="50"/>
      <c r="MAN44" s="50"/>
      <c r="MAO44" s="50"/>
      <c r="MAP44" s="50"/>
      <c r="MAQ44" s="50"/>
      <c r="MAR44" s="50"/>
      <c r="MAS44" s="50"/>
      <c r="MAT44" s="50"/>
      <c r="MAU44" s="50"/>
      <c r="MAV44" s="50"/>
      <c r="MAW44" s="50"/>
      <c r="MAX44" s="50"/>
      <c r="MAY44" s="50"/>
      <c r="MAZ44" s="50"/>
      <c r="MBA44" s="50"/>
      <c r="MBB44" s="50"/>
      <c r="MBC44" s="50"/>
      <c r="MBD44" s="50"/>
      <c r="MBE44" s="50"/>
      <c r="MBF44" s="50"/>
      <c r="MBG44" s="50"/>
      <c r="MBH44" s="50"/>
      <c r="MBI44" s="50"/>
      <c r="MBJ44" s="50"/>
      <c r="MBK44" s="50"/>
      <c r="MBL44" s="50"/>
      <c r="MBM44" s="50"/>
      <c r="MBN44" s="50"/>
      <c r="MBO44" s="50"/>
      <c r="MBP44" s="50"/>
      <c r="MBQ44" s="50"/>
      <c r="MBR44" s="50"/>
      <c r="MBS44" s="50"/>
      <c r="MBT44" s="50"/>
      <c r="MBU44" s="50"/>
      <c r="MBV44" s="50"/>
      <c r="MBW44" s="50"/>
      <c r="MBX44" s="50"/>
      <c r="MBY44" s="50"/>
      <c r="MBZ44" s="50"/>
      <c r="MCA44" s="50"/>
      <c r="MCB44" s="50"/>
      <c r="MCC44" s="50"/>
      <c r="MCD44" s="50"/>
      <c r="MCE44" s="50"/>
      <c r="MCF44" s="50"/>
      <c r="MCG44" s="50"/>
      <c r="MCH44" s="50"/>
      <c r="MCI44" s="50"/>
      <c r="MCJ44" s="50"/>
      <c r="MCK44" s="50"/>
      <c r="MCL44" s="50"/>
      <c r="MCM44" s="50"/>
      <c r="MCN44" s="50"/>
      <c r="MCO44" s="50"/>
      <c r="MCP44" s="50"/>
      <c r="MCQ44" s="50"/>
      <c r="MCR44" s="50"/>
      <c r="MCS44" s="50"/>
      <c r="MCT44" s="50"/>
      <c r="MCU44" s="50"/>
      <c r="MCV44" s="50"/>
      <c r="MCW44" s="50"/>
      <c r="MCX44" s="50"/>
      <c r="MCY44" s="50"/>
      <c r="MCZ44" s="50"/>
      <c r="MDA44" s="50"/>
      <c r="MDB44" s="50"/>
      <c r="MDC44" s="50"/>
      <c r="MDD44" s="50"/>
      <c r="MDE44" s="50"/>
      <c r="MDF44" s="50"/>
      <c r="MDG44" s="50"/>
      <c r="MDH44" s="50"/>
      <c r="MDI44" s="50"/>
      <c r="MDJ44" s="50"/>
      <c r="MDK44" s="50"/>
      <c r="MDL44" s="50"/>
      <c r="MDM44" s="50"/>
      <c r="MDN44" s="50"/>
      <c r="MDO44" s="50"/>
      <c r="MDP44" s="50"/>
      <c r="MDQ44" s="50"/>
      <c r="MDR44" s="50"/>
      <c r="MDS44" s="50"/>
      <c r="MDT44" s="50"/>
      <c r="MDU44" s="50"/>
      <c r="MDV44" s="50"/>
      <c r="MDW44" s="50"/>
      <c r="MDX44" s="50"/>
      <c r="MDY44" s="50"/>
      <c r="MDZ44" s="50"/>
      <c r="MEA44" s="50"/>
      <c r="MEB44" s="50"/>
      <c r="MEC44" s="50"/>
      <c r="MED44" s="50"/>
      <c r="MEE44" s="50"/>
      <c r="MEF44" s="50"/>
      <c r="MEG44" s="50"/>
      <c r="MEH44" s="50"/>
      <c r="MEI44" s="50"/>
      <c r="MEJ44" s="50"/>
      <c r="MEK44" s="50"/>
      <c r="MEL44" s="50"/>
      <c r="MEM44" s="50"/>
      <c r="MEN44" s="50"/>
      <c r="MEO44" s="50"/>
      <c r="MEP44" s="50"/>
      <c r="MEQ44" s="50"/>
      <c r="MER44" s="50"/>
      <c r="MES44" s="50"/>
      <c r="MET44" s="50"/>
      <c r="MEU44" s="50"/>
      <c r="MEV44" s="50"/>
      <c r="MEW44" s="50"/>
      <c r="MEX44" s="50"/>
      <c r="MEY44" s="50"/>
      <c r="MEZ44" s="50"/>
      <c r="MFA44" s="50"/>
      <c r="MFB44" s="50"/>
      <c r="MFC44" s="50"/>
      <c r="MFD44" s="50"/>
      <c r="MFE44" s="50"/>
      <c r="MFF44" s="50"/>
      <c r="MFG44" s="50"/>
      <c r="MFH44" s="50"/>
      <c r="MFI44" s="50"/>
      <c r="MFJ44" s="50"/>
      <c r="MFK44" s="50"/>
      <c r="MFL44" s="50"/>
      <c r="MFM44" s="50"/>
      <c r="MFN44" s="50"/>
      <c r="MFO44" s="50"/>
      <c r="MFP44" s="50"/>
      <c r="MFQ44" s="50"/>
      <c r="MFR44" s="50"/>
      <c r="MFS44" s="50"/>
      <c r="MFT44" s="50"/>
      <c r="MFU44" s="50"/>
      <c r="MFV44" s="50"/>
      <c r="MFW44" s="50"/>
      <c r="MFX44" s="50"/>
      <c r="MFY44" s="50"/>
      <c r="MFZ44" s="50"/>
      <c r="MGA44" s="50"/>
      <c r="MGB44" s="50"/>
      <c r="MGC44" s="50"/>
      <c r="MGD44" s="50"/>
      <c r="MGE44" s="50"/>
      <c r="MGF44" s="50"/>
      <c r="MGG44" s="50"/>
      <c r="MGH44" s="50"/>
      <c r="MGI44" s="50"/>
      <c r="MGJ44" s="50"/>
      <c r="MGK44" s="50"/>
      <c r="MGL44" s="50"/>
      <c r="MGM44" s="50"/>
      <c r="MGN44" s="50"/>
      <c r="MGO44" s="50"/>
      <c r="MGP44" s="50"/>
      <c r="MGQ44" s="50"/>
      <c r="MGR44" s="50"/>
      <c r="MGS44" s="50"/>
      <c r="MGT44" s="50"/>
      <c r="MGU44" s="50"/>
      <c r="MGV44" s="50"/>
      <c r="MGW44" s="50"/>
      <c r="MGX44" s="50"/>
      <c r="MGY44" s="50"/>
      <c r="MGZ44" s="50"/>
      <c r="MHA44" s="50"/>
      <c r="MHB44" s="50"/>
      <c r="MHC44" s="50"/>
      <c r="MHD44" s="50"/>
      <c r="MHE44" s="50"/>
      <c r="MHF44" s="50"/>
      <c r="MHG44" s="50"/>
      <c r="MHH44" s="50"/>
      <c r="MHI44" s="50"/>
      <c r="MHJ44" s="50"/>
      <c r="MHK44" s="50"/>
      <c r="MHL44" s="50"/>
      <c r="MHM44" s="50"/>
      <c r="MHN44" s="50"/>
      <c r="MHO44" s="50"/>
      <c r="MHP44" s="50"/>
      <c r="MHQ44" s="50"/>
      <c r="MHR44" s="50"/>
      <c r="MHS44" s="50"/>
      <c r="MHT44" s="50"/>
      <c r="MHU44" s="50"/>
      <c r="MHV44" s="50"/>
      <c r="MHW44" s="50"/>
      <c r="MHX44" s="50"/>
      <c r="MHY44" s="50"/>
      <c r="MHZ44" s="50"/>
      <c r="MIA44" s="50"/>
      <c r="MIB44" s="50"/>
      <c r="MIC44" s="50"/>
      <c r="MID44" s="50"/>
      <c r="MIE44" s="50"/>
      <c r="MIF44" s="50"/>
      <c r="MIG44" s="50"/>
      <c r="MIH44" s="50"/>
      <c r="MII44" s="50"/>
      <c r="MIJ44" s="50"/>
      <c r="MIK44" s="50"/>
      <c r="MIL44" s="50"/>
      <c r="MIM44" s="50"/>
      <c r="MIN44" s="50"/>
      <c r="MIO44" s="50"/>
      <c r="MIP44" s="50"/>
      <c r="MIQ44" s="50"/>
      <c r="MIR44" s="50"/>
      <c r="MIS44" s="50"/>
      <c r="MIT44" s="50"/>
      <c r="MIU44" s="50"/>
      <c r="MIV44" s="50"/>
      <c r="MIW44" s="50"/>
      <c r="MIX44" s="50"/>
      <c r="MIY44" s="50"/>
      <c r="MIZ44" s="50"/>
      <c r="MJA44" s="50"/>
      <c r="MJB44" s="50"/>
      <c r="MJC44" s="50"/>
      <c r="MJD44" s="50"/>
      <c r="MJE44" s="50"/>
      <c r="MJF44" s="50"/>
      <c r="MJG44" s="50"/>
      <c r="MJH44" s="50"/>
      <c r="MJI44" s="50"/>
      <c r="MJJ44" s="50"/>
      <c r="MJK44" s="50"/>
      <c r="MJL44" s="50"/>
      <c r="MJM44" s="50"/>
      <c r="MJN44" s="50"/>
      <c r="MJO44" s="50"/>
      <c r="MJP44" s="50"/>
      <c r="MJQ44" s="50"/>
      <c r="MJR44" s="50"/>
      <c r="MJS44" s="50"/>
      <c r="MJT44" s="50"/>
      <c r="MJU44" s="50"/>
      <c r="MJV44" s="50"/>
      <c r="MJW44" s="50"/>
      <c r="MJX44" s="50"/>
      <c r="MJY44" s="50"/>
      <c r="MJZ44" s="50"/>
      <c r="MKA44" s="50"/>
      <c r="MKB44" s="50"/>
      <c r="MKC44" s="50"/>
      <c r="MKD44" s="50"/>
      <c r="MKE44" s="50"/>
      <c r="MKF44" s="50"/>
      <c r="MKG44" s="50"/>
      <c r="MKH44" s="50"/>
      <c r="MKI44" s="50"/>
      <c r="MKJ44" s="50"/>
      <c r="MKK44" s="50"/>
      <c r="MKL44" s="50"/>
      <c r="MKM44" s="50"/>
      <c r="MKN44" s="50"/>
      <c r="MKO44" s="50"/>
      <c r="MKP44" s="50"/>
      <c r="MKQ44" s="50"/>
      <c r="MKR44" s="50"/>
      <c r="MKS44" s="50"/>
      <c r="MKT44" s="50"/>
      <c r="MKU44" s="50"/>
      <c r="MKV44" s="50"/>
      <c r="MKW44" s="50"/>
      <c r="MKX44" s="50"/>
      <c r="MKY44" s="50"/>
      <c r="MKZ44" s="50"/>
      <c r="MLA44" s="50"/>
      <c r="MLB44" s="50"/>
      <c r="MLC44" s="50"/>
      <c r="MLD44" s="50"/>
      <c r="MLE44" s="50"/>
      <c r="MLF44" s="50"/>
      <c r="MLG44" s="50"/>
      <c r="MLH44" s="50"/>
      <c r="MLI44" s="50"/>
      <c r="MLJ44" s="50"/>
      <c r="MLK44" s="50"/>
      <c r="MLL44" s="50"/>
      <c r="MLM44" s="50"/>
      <c r="MLN44" s="50"/>
      <c r="MLO44" s="50"/>
      <c r="MLP44" s="50"/>
      <c r="MLQ44" s="50"/>
      <c r="MLR44" s="50"/>
      <c r="MLS44" s="50"/>
      <c r="MLT44" s="50"/>
      <c r="MLU44" s="50"/>
      <c r="MLV44" s="50"/>
      <c r="MLW44" s="50"/>
      <c r="MLX44" s="50"/>
      <c r="MLY44" s="50"/>
      <c r="MLZ44" s="50"/>
      <c r="MMA44" s="50"/>
      <c r="MMB44" s="50"/>
      <c r="MMC44" s="50"/>
      <c r="MMD44" s="50"/>
      <c r="MME44" s="50"/>
      <c r="MMF44" s="50"/>
      <c r="MMG44" s="50"/>
      <c r="MMH44" s="50"/>
      <c r="MMI44" s="50"/>
      <c r="MMJ44" s="50"/>
      <c r="MMK44" s="50"/>
      <c r="MML44" s="50"/>
      <c r="MMM44" s="50"/>
      <c r="MMN44" s="50"/>
      <c r="MMO44" s="50"/>
      <c r="MMP44" s="50"/>
      <c r="MMQ44" s="50"/>
      <c r="MMR44" s="50"/>
      <c r="MMS44" s="50"/>
      <c r="MMT44" s="50"/>
      <c r="MMU44" s="50"/>
      <c r="MMV44" s="50"/>
      <c r="MMW44" s="50"/>
      <c r="MMX44" s="50"/>
      <c r="MMY44" s="50"/>
      <c r="MMZ44" s="50"/>
      <c r="MNA44" s="50"/>
      <c r="MNB44" s="50"/>
      <c r="MNC44" s="50"/>
      <c r="MND44" s="50"/>
      <c r="MNE44" s="50"/>
      <c r="MNF44" s="50"/>
      <c r="MNG44" s="50"/>
      <c r="MNH44" s="50"/>
      <c r="MNI44" s="50"/>
      <c r="MNJ44" s="50"/>
      <c r="MNK44" s="50"/>
      <c r="MNL44" s="50"/>
      <c r="MNM44" s="50"/>
      <c r="MNN44" s="50"/>
      <c r="MNO44" s="50"/>
      <c r="MNP44" s="50"/>
      <c r="MNQ44" s="50"/>
      <c r="MNR44" s="50"/>
      <c r="MNS44" s="50"/>
      <c r="MNT44" s="50"/>
      <c r="MNU44" s="50"/>
      <c r="MNV44" s="50"/>
      <c r="MNW44" s="50"/>
      <c r="MNX44" s="50"/>
      <c r="MNY44" s="50"/>
      <c r="MNZ44" s="50"/>
      <c r="MOA44" s="50"/>
      <c r="MOB44" s="50"/>
      <c r="MOC44" s="50"/>
      <c r="MOD44" s="50"/>
      <c r="MOE44" s="50"/>
      <c r="MOF44" s="50"/>
      <c r="MOG44" s="50"/>
      <c r="MOH44" s="50"/>
      <c r="MOI44" s="50"/>
      <c r="MOJ44" s="50"/>
      <c r="MOK44" s="50"/>
      <c r="MOL44" s="50"/>
      <c r="MOM44" s="50"/>
      <c r="MON44" s="50"/>
      <c r="MOO44" s="50"/>
      <c r="MOP44" s="50"/>
      <c r="MOQ44" s="50"/>
      <c r="MOR44" s="50"/>
      <c r="MOS44" s="50"/>
      <c r="MOT44" s="50"/>
      <c r="MOU44" s="50"/>
      <c r="MOV44" s="50"/>
      <c r="MOW44" s="50"/>
      <c r="MOX44" s="50"/>
      <c r="MOY44" s="50"/>
      <c r="MOZ44" s="50"/>
      <c r="MPA44" s="50"/>
      <c r="MPB44" s="50"/>
      <c r="MPC44" s="50"/>
      <c r="MPD44" s="50"/>
      <c r="MPE44" s="50"/>
      <c r="MPF44" s="50"/>
      <c r="MPG44" s="50"/>
      <c r="MPH44" s="50"/>
      <c r="MPI44" s="50"/>
      <c r="MPJ44" s="50"/>
      <c r="MPK44" s="50"/>
      <c r="MPL44" s="50"/>
      <c r="MPM44" s="50"/>
      <c r="MPN44" s="50"/>
      <c r="MPO44" s="50"/>
      <c r="MPP44" s="50"/>
      <c r="MPQ44" s="50"/>
      <c r="MPR44" s="50"/>
      <c r="MPS44" s="50"/>
      <c r="MPT44" s="50"/>
      <c r="MPU44" s="50"/>
      <c r="MPV44" s="50"/>
      <c r="MPW44" s="50"/>
      <c r="MPX44" s="50"/>
      <c r="MPY44" s="50"/>
      <c r="MPZ44" s="50"/>
      <c r="MQA44" s="50"/>
      <c r="MQB44" s="50"/>
      <c r="MQC44" s="50"/>
      <c r="MQD44" s="50"/>
      <c r="MQE44" s="50"/>
      <c r="MQF44" s="50"/>
      <c r="MQG44" s="50"/>
      <c r="MQH44" s="50"/>
      <c r="MQI44" s="50"/>
      <c r="MQJ44" s="50"/>
      <c r="MQK44" s="50"/>
      <c r="MQL44" s="50"/>
      <c r="MQM44" s="50"/>
      <c r="MQN44" s="50"/>
      <c r="MQO44" s="50"/>
      <c r="MQP44" s="50"/>
      <c r="MQQ44" s="50"/>
      <c r="MQR44" s="50"/>
      <c r="MQS44" s="50"/>
      <c r="MQT44" s="50"/>
      <c r="MQU44" s="50"/>
      <c r="MQV44" s="50"/>
      <c r="MQW44" s="50"/>
      <c r="MQX44" s="50"/>
      <c r="MQY44" s="50"/>
      <c r="MQZ44" s="50"/>
      <c r="MRA44" s="50"/>
      <c r="MRB44" s="50"/>
      <c r="MRC44" s="50"/>
      <c r="MRD44" s="50"/>
      <c r="MRE44" s="50"/>
      <c r="MRF44" s="50"/>
      <c r="MRG44" s="50"/>
      <c r="MRH44" s="50"/>
      <c r="MRI44" s="50"/>
      <c r="MRJ44" s="50"/>
      <c r="MRK44" s="50"/>
      <c r="MRL44" s="50"/>
      <c r="MRM44" s="50"/>
      <c r="MRN44" s="50"/>
      <c r="MRO44" s="50"/>
      <c r="MRP44" s="50"/>
      <c r="MRQ44" s="50"/>
      <c r="MRR44" s="50"/>
      <c r="MRS44" s="50"/>
      <c r="MRT44" s="50"/>
      <c r="MRU44" s="50"/>
      <c r="MRV44" s="50"/>
      <c r="MRW44" s="50"/>
      <c r="MRX44" s="50"/>
      <c r="MRY44" s="50"/>
      <c r="MRZ44" s="50"/>
      <c r="MSA44" s="50"/>
      <c r="MSB44" s="50"/>
      <c r="MSC44" s="50"/>
      <c r="MSD44" s="50"/>
      <c r="MSE44" s="50"/>
      <c r="MSF44" s="50"/>
      <c r="MSG44" s="50"/>
      <c r="MSH44" s="50"/>
      <c r="MSI44" s="50"/>
      <c r="MSJ44" s="50"/>
      <c r="MSK44" s="50"/>
      <c r="MSL44" s="50"/>
      <c r="MSM44" s="50"/>
      <c r="MSN44" s="50"/>
      <c r="MSO44" s="50"/>
      <c r="MSP44" s="50"/>
      <c r="MSQ44" s="50"/>
      <c r="MSR44" s="50"/>
      <c r="MSS44" s="50"/>
      <c r="MST44" s="50"/>
      <c r="MSU44" s="50"/>
      <c r="MSV44" s="50"/>
      <c r="MSW44" s="50"/>
      <c r="MSX44" s="50"/>
      <c r="MSY44" s="50"/>
      <c r="MSZ44" s="50"/>
      <c r="MTA44" s="50"/>
      <c r="MTB44" s="50"/>
      <c r="MTC44" s="50"/>
      <c r="MTD44" s="50"/>
      <c r="MTE44" s="50"/>
      <c r="MTF44" s="50"/>
      <c r="MTG44" s="50"/>
      <c r="MTH44" s="50"/>
      <c r="MTI44" s="50"/>
      <c r="MTJ44" s="50"/>
      <c r="MTK44" s="50"/>
      <c r="MTL44" s="50"/>
      <c r="MTM44" s="50"/>
      <c r="MTN44" s="50"/>
      <c r="MTO44" s="50"/>
      <c r="MTP44" s="50"/>
      <c r="MTQ44" s="50"/>
      <c r="MTR44" s="50"/>
      <c r="MTS44" s="50"/>
      <c r="MTT44" s="50"/>
      <c r="MTU44" s="50"/>
      <c r="MTV44" s="50"/>
      <c r="MTW44" s="50"/>
      <c r="MTX44" s="50"/>
      <c r="MTY44" s="50"/>
      <c r="MTZ44" s="50"/>
      <c r="MUA44" s="50"/>
      <c r="MUB44" s="50"/>
      <c r="MUC44" s="50"/>
      <c r="MUD44" s="50"/>
      <c r="MUE44" s="50"/>
      <c r="MUF44" s="50"/>
      <c r="MUG44" s="50"/>
      <c r="MUH44" s="50"/>
      <c r="MUI44" s="50"/>
      <c r="MUJ44" s="50"/>
      <c r="MUK44" s="50"/>
      <c r="MUL44" s="50"/>
      <c r="MUM44" s="50"/>
      <c r="MUN44" s="50"/>
      <c r="MUO44" s="50"/>
      <c r="MUP44" s="50"/>
      <c r="MUQ44" s="50"/>
      <c r="MUR44" s="50"/>
      <c r="MUS44" s="50"/>
      <c r="MUT44" s="50"/>
      <c r="MUU44" s="50"/>
      <c r="MUV44" s="50"/>
      <c r="MUW44" s="50"/>
      <c r="MUX44" s="50"/>
      <c r="MUY44" s="50"/>
      <c r="MUZ44" s="50"/>
      <c r="MVA44" s="50"/>
      <c r="MVB44" s="50"/>
      <c r="MVC44" s="50"/>
      <c r="MVD44" s="50"/>
      <c r="MVE44" s="50"/>
      <c r="MVF44" s="50"/>
      <c r="MVG44" s="50"/>
      <c r="MVH44" s="50"/>
      <c r="MVI44" s="50"/>
      <c r="MVJ44" s="50"/>
      <c r="MVK44" s="50"/>
      <c r="MVL44" s="50"/>
      <c r="MVM44" s="50"/>
      <c r="MVN44" s="50"/>
      <c r="MVO44" s="50"/>
      <c r="MVP44" s="50"/>
      <c r="MVQ44" s="50"/>
      <c r="MVR44" s="50"/>
      <c r="MVS44" s="50"/>
      <c r="MVT44" s="50"/>
      <c r="MVU44" s="50"/>
      <c r="MVV44" s="50"/>
      <c r="MVW44" s="50"/>
      <c r="MVX44" s="50"/>
      <c r="MVY44" s="50"/>
      <c r="MVZ44" s="50"/>
      <c r="MWA44" s="50"/>
      <c r="MWB44" s="50"/>
      <c r="MWC44" s="50"/>
      <c r="MWD44" s="50"/>
      <c r="MWE44" s="50"/>
      <c r="MWF44" s="50"/>
      <c r="MWG44" s="50"/>
      <c r="MWH44" s="50"/>
      <c r="MWI44" s="50"/>
      <c r="MWJ44" s="50"/>
      <c r="MWK44" s="50"/>
      <c r="MWL44" s="50"/>
      <c r="MWM44" s="50"/>
      <c r="MWN44" s="50"/>
      <c r="MWO44" s="50"/>
      <c r="MWP44" s="50"/>
      <c r="MWQ44" s="50"/>
      <c r="MWR44" s="50"/>
      <c r="MWS44" s="50"/>
      <c r="MWT44" s="50"/>
      <c r="MWU44" s="50"/>
      <c r="MWV44" s="50"/>
      <c r="MWW44" s="50"/>
      <c r="MWX44" s="50"/>
      <c r="MWY44" s="50"/>
      <c r="MWZ44" s="50"/>
      <c r="MXA44" s="50"/>
      <c r="MXB44" s="50"/>
      <c r="MXC44" s="50"/>
      <c r="MXD44" s="50"/>
      <c r="MXE44" s="50"/>
      <c r="MXF44" s="50"/>
      <c r="MXG44" s="50"/>
      <c r="MXH44" s="50"/>
      <c r="MXI44" s="50"/>
      <c r="MXJ44" s="50"/>
      <c r="MXK44" s="50"/>
      <c r="MXL44" s="50"/>
      <c r="MXM44" s="50"/>
      <c r="MXN44" s="50"/>
      <c r="MXO44" s="50"/>
      <c r="MXP44" s="50"/>
      <c r="MXQ44" s="50"/>
      <c r="MXR44" s="50"/>
      <c r="MXS44" s="50"/>
      <c r="MXT44" s="50"/>
      <c r="MXU44" s="50"/>
      <c r="MXV44" s="50"/>
      <c r="MXW44" s="50"/>
      <c r="MXX44" s="50"/>
      <c r="MXY44" s="50"/>
      <c r="MXZ44" s="50"/>
      <c r="MYA44" s="50"/>
      <c r="MYB44" s="50"/>
      <c r="MYC44" s="50"/>
      <c r="MYD44" s="50"/>
      <c r="MYE44" s="50"/>
      <c r="MYF44" s="50"/>
      <c r="MYG44" s="50"/>
      <c r="MYH44" s="50"/>
      <c r="MYI44" s="50"/>
      <c r="MYJ44" s="50"/>
      <c r="MYK44" s="50"/>
      <c r="MYL44" s="50"/>
      <c r="MYM44" s="50"/>
      <c r="MYN44" s="50"/>
      <c r="MYO44" s="50"/>
      <c r="MYP44" s="50"/>
      <c r="MYQ44" s="50"/>
      <c r="MYR44" s="50"/>
      <c r="MYS44" s="50"/>
      <c r="MYT44" s="50"/>
      <c r="MYU44" s="50"/>
      <c r="MYV44" s="50"/>
      <c r="MYW44" s="50"/>
      <c r="MYX44" s="50"/>
      <c r="MYY44" s="50"/>
      <c r="MYZ44" s="50"/>
      <c r="MZA44" s="50"/>
      <c r="MZB44" s="50"/>
      <c r="MZC44" s="50"/>
      <c r="MZD44" s="50"/>
      <c r="MZE44" s="50"/>
      <c r="MZF44" s="50"/>
      <c r="MZG44" s="50"/>
      <c r="MZH44" s="50"/>
      <c r="MZI44" s="50"/>
      <c r="MZJ44" s="50"/>
      <c r="MZK44" s="50"/>
      <c r="MZL44" s="50"/>
      <c r="MZM44" s="50"/>
      <c r="MZN44" s="50"/>
      <c r="MZO44" s="50"/>
      <c r="MZP44" s="50"/>
      <c r="MZQ44" s="50"/>
      <c r="MZR44" s="50"/>
      <c r="MZS44" s="50"/>
      <c r="MZT44" s="50"/>
      <c r="MZU44" s="50"/>
      <c r="MZV44" s="50"/>
      <c r="MZW44" s="50"/>
      <c r="MZX44" s="50"/>
      <c r="MZY44" s="50"/>
      <c r="MZZ44" s="50"/>
      <c r="NAA44" s="50"/>
      <c r="NAB44" s="50"/>
      <c r="NAC44" s="50"/>
      <c r="NAD44" s="50"/>
      <c r="NAE44" s="50"/>
      <c r="NAF44" s="50"/>
      <c r="NAG44" s="50"/>
      <c r="NAH44" s="50"/>
      <c r="NAI44" s="50"/>
      <c r="NAJ44" s="50"/>
      <c r="NAK44" s="50"/>
      <c r="NAL44" s="50"/>
      <c r="NAM44" s="50"/>
      <c r="NAN44" s="50"/>
      <c r="NAO44" s="50"/>
      <c r="NAP44" s="50"/>
      <c r="NAQ44" s="50"/>
      <c r="NAR44" s="50"/>
      <c r="NAS44" s="50"/>
      <c r="NAT44" s="50"/>
      <c r="NAU44" s="50"/>
      <c r="NAV44" s="50"/>
      <c r="NAW44" s="50"/>
      <c r="NAX44" s="50"/>
      <c r="NAY44" s="50"/>
      <c r="NAZ44" s="50"/>
      <c r="NBA44" s="50"/>
      <c r="NBB44" s="50"/>
      <c r="NBC44" s="50"/>
      <c r="NBD44" s="50"/>
      <c r="NBE44" s="50"/>
      <c r="NBF44" s="50"/>
      <c r="NBG44" s="50"/>
      <c r="NBH44" s="50"/>
      <c r="NBI44" s="50"/>
      <c r="NBJ44" s="50"/>
      <c r="NBK44" s="50"/>
      <c r="NBL44" s="50"/>
      <c r="NBM44" s="50"/>
      <c r="NBN44" s="50"/>
      <c r="NBO44" s="50"/>
      <c r="NBP44" s="50"/>
      <c r="NBQ44" s="50"/>
      <c r="NBR44" s="50"/>
      <c r="NBS44" s="50"/>
      <c r="NBT44" s="50"/>
      <c r="NBU44" s="50"/>
      <c r="NBV44" s="50"/>
      <c r="NBW44" s="50"/>
      <c r="NBX44" s="50"/>
      <c r="NBY44" s="50"/>
      <c r="NBZ44" s="50"/>
      <c r="NCA44" s="50"/>
      <c r="NCB44" s="50"/>
      <c r="NCC44" s="50"/>
      <c r="NCD44" s="50"/>
      <c r="NCE44" s="50"/>
      <c r="NCF44" s="50"/>
      <c r="NCG44" s="50"/>
      <c r="NCH44" s="50"/>
      <c r="NCI44" s="50"/>
      <c r="NCJ44" s="50"/>
      <c r="NCK44" s="50"/>
      <c r="NCL44" s="50"/>
      <c r="NCM44" s="50"/>
      <c r="NCN44" s="50"/>
      <c r="NCO44" s="50"/>
      <c r="NCP44" s="50"/>
      <c r="NCQ44" s="50"/>
      <c r="NCR44" s="50"/>
      <c r="NCS44" s="50"/>
      <c r="NCT44" s="50"/>
      <c r="NCU44" s="50"/>
      <c r="NCV44" s="50"/>
      <c r="NCW44" s="50"/>
      <c r="NCX44" s="50"/>
      <c r="NCY44" s="50"/>
      <c r="NCZ44" s="50"/>
      <c r="NDA44" s="50"/>
      <c r="NDB44" s="50"/>
      <c r="NDC44" s="50"/>
      <c r="NDD44" s="50"/>
      <c r="NDE44" s="50"/>
      <c r="NDF44" s="50"/>
      <c r="NDG44" s="50"/>
      <c r="NDH44" s="50"/>
      <c r="NDI44" s="50"/>
      <c r="NDJ44" s="50"/>
      <c r="NDK44" s="50"/>
      <c r="NDL44" s="50"/>
      <c r="NDM44" s="50"/>
      <c r="NDN44" s="50"/>
      <c r="NDO44" s="50"/>
      <c r="NDP44" s="50"/>
      <c r="NDQ44" s="50"/>
      <c r="NDR44" s="50"/>
      <c r="NDS44" s="50"/>
      <c r="NDT44" s="50"/>
      <c r="NDU44" s="50"/>
      <c r="NDV44" s="50"/>
      <c r="NDW44" s="50"/>
      <c r="NDX44" s="50"/>
      <c r="NDY44" s="50"/>
      <c r="NDZ44" s="50"/>
      <c r="NEA44" s="50"/>
      <c r="NEB44" s="50"/>
      <c r="NEC44" s="50"/>
      <c r="NED44" s="50"/>
      <c r="NEE44" s="50"/>
      <c r="NEF44" s="50"/>
      <c r="NEG44" s="50"/>
      <c r="NEH44" s="50"/>
      <c r="NEI44" s="50"/>
      <c r="NEJ44" s="50"/>
      <c r="NEK44" s="50"/>
      <c r="NEL44" s="50"/>
      <c r="NEM44" s="50"/>
      <c r="NEN44" s="50"/>
      <c r="NEO44" s="50"/>
      <c r="NEP44" s="50"/>
      <c r="NEQ44" s="50"/>
      <c r="NER44" s="50"/>
      <c r="NES44" s="50"/>
      <c r="NET44" s="50"/>
      <c r="NEU44" s="50"/>
      <c r="NEV44" s="50"/>
      <c r="NEW44" s="50"/>
      <c r="NEX44" s="50"/>
      <c r="NEY44" s="50"/>
      <c r="NEZ44" s="50"/>
      <c r="NFA44" s="50"/>
      <c r="NFB44" s="50"/>
      <c r="NFC44" s="50"/>
      <c r="NFD44" s="50"/>
      <c r="NFE44" s="50"/>
      <c r="NFF44" s="50"/>
      <c r="NFG44" s="50"/>
      <c r="NFH44" s="50"/>
      <c r="NFI44" s="50"/>
      <c r="NFJ44" s="50"/>
      <c r="NFK44" s="50"/>
      <c r="NFL44" s="50"/>
      <c r="NFM44" s="50"/>
      <c r="NFN44" s="50"/>
      <c r="NFO44" s="50"/>
      <c r="NFP44" s="50"/>
      <c r="NFQ44" s="50"/>
      <c r="NFR44" s="50"/>
      <c r="NFS44" s="50"/>
      <c r="NFT44" s="50"/>
      <c r="NFU44" s="50"/>
      <c r="NFV44" s="50"/>
      <c r="NFW44" s="50"/>
      <c r="NFX44" s="50"/>
      <c r="NFY44" s="50"/>
      <c r="NFZ44" s="50"/>
      <c r="NGA44" s="50"/>
      <c r="NGB44" s="50"/>
      <c r="NGC44" s="50"/>
      <c r="NGD44" s="50"/>
      <c r="NGE44" s="50"/>
      <c r="NGF44" s="50"/>
      <c r="NGG44" s="50"/>
      <c r="NGH44" s="50"/>
      <c r="NGI44" s="50"/>
      <c r="NGJ44" s="50"/>
      <c r="NGK44" s="50"/>
      <c r="NGL44" s="50"/>
      <c r="NGM44" s="50"/>
      <c r="NGN44" s="50"/>
      <c r="NGO44" s="50"/>
      <c r="NGP44" s="50"/>
      <c r="NGQ44" s="50"/>
      <c r="NGR44" s="50"/>
      <c r="NGS44" s="50"/>
      <c r="NGT44" s="50"/>
      <c r="NGU44" s="50"/>
      <c r="NGV44" s="50"/>
      <c r="NGW44" s="50"/>
      <c r="NGX44" s="50"/>
      <c r="NGY44" s="50"/>
      <c r="NGZ44" s="50"/>
      <c r="NHA44" s="50"/>
      <c r="NHB44" s="50"/>
      <c r="NHC44" s="50"/>
      <c r="NHD44" s="50"/>
      <c r="NHE44" s="50"/>
      <c r="NHF44" s="50"/>
      <c r="NHG44" s="50"/>
      <c r="NHH44" s="50"/>
      <c r="NHI44" s="50"/>
      <c r="NHJ44" s="50"/>
      <c r="NHK44" s="50"/>
      <c r="NHL44" s="50"/>
      <c r="NHM44" s="50"/>
      <c r="NHN44" s="50"/>
      <c r="NHO44" s="50"/>
      <c r="NHP44" s="50"/>
      <c r="NHQ44" s="50"/>
      <c r="NHR44" s="50"/>
      <c r="NHS44" s="50"/>
      <c r="NHT44" s="50"/>
      <c r="NHU44" s="50"/>
      <c r="NHV44" s="50"/>
      <c r="NHW44" s="50"/>
      <c r="NHX44" s="50"/>
      <c r="NHY44" s="50"/>
      <c r="NHZ44" s="50"/>
      <c r="NIA44" s="50"/>
      <c r="NIB44" s="50"/>
      <c r="NIC44" s="50"/>
      <c r="NID44" s="50"/>
      <c r="NIE44" s="50"/>
      <c r="NIF44" s="50"/>
      <c r="NIG44" s="50"/>
      <c r="NIH44" s="50"/>
      <c r="NII44" s="50"/>
      <c r="NIJ44" s="50"/>
      <c r="NIK44" s="50"/>
      <c r="NIL44" s="50"/>
      <c r="NIM44" s="50"/>
      <c r="NIN44" s="50"/>
      <c r="NIO44" s="50"/>
      <c r="NIP44" s="50"/>
      <c r="NIQ44" s="50"/>
      <c r="NIR44" s="50"/>
      <c r="NIS44" s="50"/>
      <c r="NIT44" s="50"/>
      <c r="NIU44" s="50"/>
      <c r="NIV44" s="50"/>
      <c r="NIW44" s="50"/>
      <c r="NIX44" s="50"/>
      <c r="NIY44" s="50"/>
      <c r="NIZ44" s="50"/>
      <c r="NJA44" s="50"/>
      <c r="NJB44" s="50"/>
      <c r="NJC44" s="50"/>
      <c r="NJD44" s="50"/>
      <c r="NJE44" s="50"/>
      <c r="NJF44" s="50"/>
      <c r="NJG44" s="50"/>
      <c r="NJH44" s="50"/>
      <c r="NJI44" s="50"/>
      <c r="NJJ44" s="50"/>
      <c r="NJK44" s="50"/>
      <c r="NJL44" s="50"/>
      <c r="NJM44" s="50"/>
      <c r="NJN44" s="50"/>
      <c r="NJO44" s="50"/>
      <c r="NJP44" s="50"/>
      <c r="NJQ44" s="50"/>
      <c r="NJR44" s="50"/>
      <c r="NJS44" s="50"/>
      <c r="NJT44" s="50"/>
      <c r="NJU44" s="50"/>
      <c r="NJV44" s="50"/>
      <c r="NJW44" s="50"/>
      <c r="NJX44" s="50"/>
      <c r="NJY44" s="50"/>
      <c r="NJZ44" s="50"/>
      <c r="NKA44" s="50"/>
      <c r="NKB44" s="50"/>
      <c r="NKC44" s="50"/>
      <c r="NKD44" s="50"/>
      <c r="NKE44" s="50"/>
      <c r="NKF44" s="50"/>
      <c r="NKG44" s="50"/>
      <c r="NKH44" s="50"/>
      <c r="NKI44" s="50"/>
      <c r="NKJ44" s="50"/>
      <c r="NKK44" s="50"/>
      <c r="NKL44" s="50"/>
      <c r="NKM44" s="50"/>
      <c r="NKN44" s="50"/>
      <c r="NKO44" s="50"/>
      <c r="NKP44" s="50"/>
      <c r="NKQ44" s="50"/>
      <c r="NKR44" s="50"/>
      <c r="NKS44" s="50"/>
      <c r="NKT44" s="50"/>
      <c r="NKU44" s="50"/>
      <c r="NKV44" s="50"/>
      <c r="NKW44" s="50"/>
      <c r="NKX44" s="50"/>
      <c r="NKY44" s="50"/>
      <c r="NKZ44" s="50"/>
      <c r="NLA44" s="50"/>
      <c r="NLB44" s="50"/>
      <c r="NLC44" s="50"/>
      <c r="NLD44" s="50"/>
      <c r="NLE44" s="50"/>
      <c r="NLF44" s="50"/>
      <c r="NLG44" s="50"/>
      <c r="NLH44" s="50"/>
      <c r="NLI44" s="50"/>
      <c r="NLJ44" s="50"/>
      <c r="NLK44" s="50"/>
      <c r="NLL44" s="50"/>
      <c r="NLM44" s="50"/>
      <c r="NLN44" s="50"/>
      <c r="NLO44" s="50"/>
      <c r="NLP44" s="50"/>
      <c r="NLQ44" s="50"/>
      <c r="NLR44" s="50"/>
      <c r="NLS44" s="50"/>
      <c r="NLT44" s="50"/>
      <c r="NLU44" s="50"/>
      <c r="NLV44" s="50"/>
      <c r="NLW44" s="50"/>
      <c r="NLX44" s="50"/>
      <c r="NLY44" s="50"/>
      <c r="NLZ44" s="50"/>
      <c r="NMA44" s="50"/>
      <c r="NMB44" s="50"/>
      <c r="NMC44" s="50"/>
      <c r="NMD44" s="50"/>
      <c r="NME44" s="50"/>
      <c r="NMF44" s="50"/>
      <c r="NMG44" s="50"/>
      <c r="NMH44" s="50"/>
      <c r="NMI44" s="50"/>
      <c r="NMJ44" s="50"/>
      <c r="NMK44" s="50"/>
      <c r="NML44" s="50"/>
      <c r="NMM44" s="50"/>
      <c r="NMN44" s="50"/>
      <c r="NMO44" s="50"/>
      <c r="NMP44" s="50"/>
      <c r="NMQ44" s="50"/>
      <c r="NMR44" s="50"/>
      <c r="NMS44" s="50"/>
      <c r="NMT44" s="50"/>
      <c r="NMU44" s="50"/>
      <c r="NMV44" s="50"/>
      <c r="NMW44" s="50"/>
      <c r="NMX44" s="50"/>
      <c r="NMY44" s="50"/>
      <c r="NMZ44" s="50"/>
      <c r="NNA44" s="50"/>
      <c r="NNB44" s="50"/>
      <c r="NNC44" s="50"/>
      <c r="NND44" s="50"/>
      <c r="NNE44" s="50"/>
      <c r="NNF44" s="50"/>
      <c r="NNG44" s="50"/>
      <c r="NNH44" s="50"/>
      <c r="NNI44" s="50"/>
      <c r="NNJ44" s="50"/>
      <c r="NNK44" s="50"/>
      <c r="NNL44" s="50"/>
      <c r="NNM44" s="50"/>
      <c r="NNN44" s="50"/>
      <c r="NNO44" s="50"/>
      <c r="NNP44" s="50"/>
      <c r="NNQ44" s="50"/>
      <c r="NNR44" s="50"/>
      <c r="NNS44" s="50"/>
      <c r="NNT44" s="50"/>
      <c r="NNU44" s="50"/>
      <c r="NNV44" s="50"/>
      <c r="NNW44" s="50"/>
      <c r="NNX44" s="50"/>
      <c r="NNY44" s="50"/>
      <c r="NNZ44" s="50"/>
      <c r="NOA44" s="50"/>
      <c r="NOB44" s="50"/>
      <c r="NOC44" s="50"/>
      <c r="NOD44" s="50"/>
      <c r="NOE44" s="50"/>
      <c r="NOF44" s="50"/>
      <c r="NOG44" s="50"/>
      <c r="NOH44" s="50"/>
      <c r="NOI44" s="50"/>
      <c r="NOJ44" s="50"/>
      <c r="NOK44" s="50"/>
      <c r="NOL44" s="50"/>
      <c r="NOM44" s="50"/>
      <c r="NON44" s="50"/>
      <c r="NOO44" s="50"/>
      <c r="NOP44" s="50"/>
      <c r="NOQ44" s="50"/>
      <c r="NOR44" s="50"/>
      <c r="NOS44" s="50"/>
      <c r="NOT44" s="50"/>
      <c r="NOU44" s="50"/>
      <c r="NOV44" s="50"/>
      <c r="NOW44" s="50"/>
      <c r="NOX44" s="50"/>
      <c r="NOY44" s="50"/>
      <c r="NOZ44" s="50"/>
      <c r="NPA44" s="50"/>
      <c r="NPB44" s="50"/>
      <c r="NPC44" s="50"/>
      <c r="NPD44" s="50"/>
      <c r="NPE44" s="50"/>
      <c r="NPF44" s="50"/>
      <c r="NPG44" s="50"/>
      <c r="NPH44" s="50"/>
      <c r="NPI44" s="50"/>
      <c r="NPJ44" s="50"/>
      <c r="NPK44" s="50"/>
      <c r="NPL44" s="50"/>
      <c r="NPM44" s="50"/>
      <c r="NPN44" s="50"/>
      <c r="NPO44" s="50"/>
      <c r="NPP44" s="50"/>
      <c r="NPQ44" s="50"/>
      <c r="NPR44" s="50"/>
      <c r="NPS44" s="50"/>
      <c r="NPT44" s="50"/>
      <c r="NPU44" s="50"/>
      <c r="NPV44" s="50"/>
      <c r="NPW44" s="50"/>
      <c r="NPX44" s="50"/>
      <c r="NPY44" s="50"/>
      <c r="NPZ44" s="50"/>
      <c r="NQA44" s="50"/>
      <c r="NQB44" s="50"/>
      <c r="NQC44" s="50"/>
      <c r="NQD44" s="50"/>
      <c r="NQE44" s="50"/>
      <c r="NQF44" s="50"/>
      <c r="NQG44" s="50"/>
      <c r="NQH44" s="50"/>
      <c r="NQI44" s="50"/>
      <c r="NQJ44" s="50"/>
      <c r="NQK44" s="50"/>
      <c r="NQL44" s="50"/>
      <c r="NQM44" s="50"/>
      <c r="NQN44" s="50"/>
      <c r="NQO44" s="50"/>
      <c r="NQP44" s="50"/>
      <c r="NQQ44" s="50"/>
      <c r="NQR44" s="50"/>
      <c r="NQS44" s="50"/>
      <c r="NQT44" s="50"/>
      <c r="NQU44" s="50"/>
      <c r="NQV44" s="50"/>
      <c r="NQW44" s="50"/>
      <c r="NQX44" s="50"/>
      <c r="NQY44" s="50"/>
      <c r="NQZ44" s="50"/>
      <c r="NRA44" s="50"/>
      <c r="NRB44" s="50"/>
      <c r="NRC44" s="50"/>
      <c r="NRD44" s="50"/>
      <c r="NRE44" s="50"/>
      <c r="NRF44" s="50"/>
      <c r="NRG44" s="50"/>
      <c r="NRH44" s="50"/>
      <c r="NRI44" s="50"/>
      <c r="NRJ44" s="50"/>
      <c r="NRK44" s="50"/>
      <c r="NRL44" s="50"/>
      <c r="NRM44" s="50"/>
      <c r="NRN44" s="50"/>
      <c r="NRO44" s="50"/>
      <c r="NRP44" s="50"/>
      <c r="NRQ44" s="50"/>
      <c r="NRR44" s="50"/>
      <c r="NRS44" s="50"/>
      <c r="NRT44" s="50"/>
      <c r="NRU44" s="50"/>
      <c r="NRV44" s="50"/>
      <c r="NRW44" s="50"/>
      <c r="NRX44" s="50"/>
      <c r="NRY44" s="50"/>
      <c r="NRZ44" s="50"/>
      <c r="NSA44" s="50"/>
      <c r="NSB44" s="50"/>
      <c r="NSC44" s="50"/>
      <c r="NSD44" s="50"/>
      <c r="NSE44" s="50"/>
      <c r="NSF44" s="50"/>
      <c r="NSG44" s="50"/>
      <c r="NSH44" s="50"/>
      <c r="NSI44" s="50"/>
      <c r="NSJ44" s="50"/>
      <c r="NSK44" s="50"/>
      <c r="NSL44" s="50"/>
      <c r="NSM44" s="50"/>
      <c r="NSN44" s="50"/>
      <c r="NSO44" s="50"/>
      <c r="NSP44" s="50"/>
      <c r="NSQ44" s="50"/>
      <c r="NSR44" s="50"/>
      <c r="NSS44" s="50"/>
      <c r="NST44" s="50"/>
      <c r="NSU44" s="50"/>
      <c r="NSV44" s="50"/>
      <c r="NSW44" s="50"/>
      <c r="NSX44" s="50"/>
      <c r="NSY44" s="50"/>
      <c r="NSZ44" s="50"/>
      <c r="NTA44" s="50"/>
      <c r="NTB44" s="50"/>
      <c r="NTC44" s="50"/>
      <c r="NTD44" s="50"/>
      <c r="NTE44" s="50"/>
      <c r="NTF44" s="50"/>
      <c r="NTG44" s="50"/>
      <c r="NTH44" s="50"/>
      <c r="NTI44" s="50"/>
      <c r="NTJ44" s="50"/>
      <c r="NTK44" s="50"/>
      <c r="NTL44" s="50"/>
      <c r="NTM44" s="50"/>
      <c r="NTN44" s="50"/>
      <c r="NTO44" s="50"/>
      <c r="NTP44" s="50"/>
      <c r="NTQ44" s="50"/>
      <c r="NTR44" s="50"/>
      <c r="NTS44" s="50"/>
      <c r="NTT44" s="50"/>
      <c r="NTU44" s="50"/>
      <c r="NTV44" s="50"/>
      <c r="NTW44" s="50"/>
      <c r="NTX44" s="50"/>
      <c r="NTY44" s="50"/>
      <c r="NTZ44" s="50"/>
      <c r="NUA44" s="50"/>
      <c r="NUB44" s="50"/>
      <c r="NUC44" s="50"/>
      <c r="NUD44" s="50"/>
      <c r="NUE44" s="50"/>
      <c r="NUF44" s="50"/>
      <c r="NUG44" s="50"/>
      <c r="NUH44" s="50"/>
      <c r="NUI44" s="50"/>
      <c r="NUJ44" s="50"/>
      <c r="NUK44" s="50"/>
      <c r="NUL44" s="50"/>
      <c r="NUM44" s="50"/>
      <c r="NUN44" s="50"/>
      <c r="NUO44" s="50"/>
      <c r="NUP44" s="50"/>
      <c r="NUQ44" s="50"/>
      <c r="NUR44" s="50"/>
      <c r="NUS44" s="50"/>
      <c r="NUT44" s="50"/>
      <c r="NUU44" s="50"/>
      <c r="NUV44" s="50"/>
      <c r="NUW44" s="50"/>
      <c r="NUX44" s="50"/>
      <c r="NUY44" s="50"/>
      <c r="NUZ44" s="50"/>
      <c r="NVA44" s="50"/>
      <c r="NVB44" s="50"/>
      <c r="NVC44" s="50"/>
      <c r="NVD44" s="50"/>
      <c r="NVE44" s="50"/>
      <c r="NVF44" s="50"/>
      <c r="NVG44" s="50"/>
      <c r="NVH44" s="50"/>
      <c r="NVI44" s="50"/>
      <c r="NVJ44" s="50"/>
      <c r="NVK44" s="50"/>
      <c r="NVL44" s="50"/>
      <c r="NVM44" s="50"/>
      <c r="NVN44" s="50"/>
      <c r="NVO44" s="50"/>
      <c r="NVP44" s="50"/>
      <c r="NVQ44" s="50"/>
      <c r="NVR44" s="50"/>
      <c r="NVS44" s="50"/>
      <c r="NVT44" s="50"/>
      <c r="NVU44" s="50"/>
      <c r="NVV44" s="50"/>
      <c r="NVW44" s="50"/>
      <c r="NVX44" s="50"/>
      <c r="NVY44" s="50"/>
      <c r="NVZ44" s="50"/>
      <c r="NWA44" s="50"/>
      <c r="NWB44" s="50"/>
      <c r="NWC44" s="50"/>
      <c r="NWD44" s="50"/>
      <c r="NWE44" s="50"/>
      <c r="NWF44" s="50"/>
      <c r="NWG44" s="50"/>
      <c r="NWH44" s="50"/>
      <c r="NWI44" s="50"/>
      <c r="NWJ44" s="50"/>
      <c r="NWK44" s="50"/>
      <c r="NWL44" s="50"/>
      <c r="NWM44" s="50"/>
      <c r="NWN44" s="50"/>
      <c r="NWO44" s="50"/>
      <c r="NWP44" s="50"/>
      <c r="NWQ44" s="50"/>
      <c r="NWR44" s="50"/>
      <c r="NWS44" s="50"/>
      <c r="NWT44" s="50"/>
      <c r="NWU44" s="50"/>
      <c r="NWV44" s="50"/>
      <c r="NWW44" s="50"/>
      <c r="NWX44" s="50"/>
      <c r="NWY44" s="50"/>
      <c r="NWZ44" s="50"/>
      <c r="NXA44" s="50"/>
      <c r="NXB44" s="50"/>
      <c r="NXC44" s="50"/>
      <c r="NXD44" s="50"/>
      <c r="NXE44" s="50"/>
      <c r="NXF44" s="50"/>
      <c r="NXG44" s="50"/>
      <c r="NXH44" s="50"/>
      <c r="NXI44" s="50"/>
      <c r="NXJ44" s="50"/>
      <c r="NXK44" s="50"/>
      <c r="NXL44" s="50"/>
      <c r="NXM44" s="50"/>
      <c r="NXN44" s="50"/>
      <c r="NXO44" s="50"/>
      <c r="NXP44" s="50"/>
      <c r="NXQ44" s="50"/>
      <c r="NXR44" s="50"/>
      <c r="NXS44" s="50"/>
      <c r="NXT44" s="50"/>
      <c r="NXU44" s="50"/>
      <c r="NXV44" s="50"/>
      <c r="NXW44" s="50"/>
      <c r="NXX44" s="50"/>
      <c r="NXY44" s="50"/>
      <c r="NXZ44" s="50"/>
      <c r="NYA44" s="50"/>
      <c r="NYB44" s="50"/>
      <c r="NYC44" s="50"/>
      <c r="NYD44" s="50"/>
      <c r="NYE44" s="50"/>
      <c r="NYF44" s="50"/>
      <c r="NYG44" s="50"/>
      <c r="NYH44" s="50"/>
      <c r="NYI44" s="50"/>
      <c r="NYJ44" s="50"/>
      <c r="NYK44" s="50"/>
      <c r="NYL44" s="50"/>
      <c r="NYM44" s="50"/>
      <c r="NYN44" s="50"/>
      <c r="NYO44" s="50"/>
      <c r="NYP44" s="50"/>
      <c r="NYQ44" s="50"/>
      <c r="NYR44" s="50"/>
      <c r="NYS44" s="50"/>
      <c r="NYT44" s="50"/>
      <c r="NYU44" s="50"/>
      <c r="NYV44" s="50"/>
      <c r="NYW44" s="50"/>
      <c r="NYX44" s="50"/>
      <c r="NYY44" s="50"/>
      <c r="NYZ44" s="50"/>
      <c r="NZA44" s="50"/>
      <c r="NZB44" s="50"/>
      <c r="NZC44" s="50"/>
      <c r="NZD44" s="50"/>
      <c r="NZE44" s="50"/>
      <c r="NZF44" s="50"/>
      <c r="NZG44" s="50"/>
      <c r="NZH44" s="50"/>
      <c r="NZI44" s="50"/>
      <c r="NZJ44" s="50"/>
      <c r="NZK44" s="50"/>
      <c r="NZL44" s="50"/>
      <c r="NZM44" s="50"/>
      <c r="NZN44" s="50"/>
      <c r="NZO44" s="50"/>
      <c r="NZP44" s="50"/>
      <c r="NZQ44" s="50"/>
      <c r="NZR44" s="50"/>
      <c r="NZS44" s="50"/>
      <c r="NZT44" s="50"/>
      <c r="NZU44" s="50"/>
      <c r="NZV44" s="50"/>
      <c r="NZW44" s="50"/>
      <c r="NZX44" s="50"/>
      <c r="NZY44" s="50"/>
      <c r="NZZ44" s="50"/>
      <c r="OAA44" s="50"/>
      <c r="OAB44" s="50"/>
      <c r="OAC44" s="50"/>
      <c r="OAD44" s="50"/>
      <c r="OAE44" s="50"/>
      <c r="OAF44" s="50"/>
      <c r="OAG44" s="50"/>
      <c r="OAH44" s="50"/>
      <c r="OAI44" s="50"/>
      <c r="OAJ44" s="50"/>
      <c r="OAK44" s="50"/>
      <c r="OAL44" s="50"/>
      <c r="OAM44" s="50"/>
      <c r="OAN44" s="50"/>
      <c r="OAO44" s="50"/>
      <c r="OAP44" s="50"/>
      <c r="OAQ44" s="50"/>
      <c r="OAR44" s="50"/>
      <c r="OAS44" s="50"/>
      <c r="OAT44" s="50"/>
      <c r="OAU44" s="50"/>
      <c r="OAV44" s="50"/>
      <c r="OAW44" s="50"/>
      <c r="OAX44" s="50"/>
      <c r="OAY44" s="50"/>
      <c r="OAZ44" s="50"/>
      <c r="OBA44" s="50"/>
      <c r="OBB44" s="50"/>
      <c r="OBC44" s="50"/>
      <c r="OBD44" s="50"/>
      <c r="OBE44" s="50"/>
      <c r="OBF44" s="50"/>
      <c r="OBG44" s="50"/>
      <c r="OBH44" s="50"/>
      <c r="OBI44" s="50"/>
      <c r="OBJ44" s="50"/>
      <c r="OBK44" s="50"/>
      <c r="OBL44" s="50"/>
      <c r="OBM44" s="50"/>
      <c r="OBN44" s="50"/>
      <c r="OBO44" s="50"/>
      <c r="OBP44" s="50"/>
      <c r="OBQ44" s="50"/>
      <c r="OBR44" s="50"/>
      <c r="OBS44" s="50"/>
      <c r="OBT44" s="50"/>
      <c r="OBU44" s="50"/>
      <c r="OBV44" s="50"/>
      <c r="OBW44" s="50"/>
      <c r="OBX44" s="50"/>
      <c r="OBY44" s="50"/>
      <c r="OBZ44" s="50"/>
      <c r="OCA44" s="50"/>
      <c r="OCB44" s="50"/>
      <c r="OCC44" s="50"/>
      <c r="OCD44" s="50"/>
      <c r="OCE44" s="50"/>
      <c r="OCF44" s="50"/>
      <c r="OCG44" s="50"/>
      <c r="OCH44" s="50"/>
      <c r="OCI44" s="50"/>
      <c r="OCJ44" s="50"/>
      <c r="OCK44" s="50"/>
      <c r="OCL44" s="50"/>
      <c r="OCM44" s="50"/>
      <c r="OCN44" s="50"/>
      <c r="OCO44" s="50"/>
      <c r="OCP44" s="50"/>
      <c r="OCQ44" s="50"/>
      <c r="OCR44" s="50"/>
      <c r="OCS44" s="50"/>
      <c r="OCT44" s="50"/>
      <c r="OCU44" s="50"/>
      <c r="OCV44" s="50"/>
      <c r="OCW44" s="50"/>
      <c r="OCX44" s="50"/>
      <c r="OCY44" s="50"/>
      <c r="OCZ44" s="50"/>
      <c r="ODA44" s="50"/>
      <c r="ODB44" s="50"/>
      <c r="ODC44" s="50"/>
      <c r="ODD44" s="50"/>
      <c r="ODE44" s="50"/>
      <c r="ODF44" s="50"/>
      <c r="ODG44" s="50"/>
      <c r="ODH44" s="50"/>
      <c r="ODI44" s="50"/>
      <c r="ODJ44" s="50"/>
      <c r="ODK44" s="50"/>
      <c r="ODL44" s="50"/>
      <c r="ODM44" s="50"/>
      <c r="ODN44" s="50"/>
      <c r="ODO44" s="50"/>
      <c r="ODP44" s="50"/>
      <c r="ODQ44" s="50"/>
      <c r="ODR44" s="50"/>
      <c r="ODS44" s="50"/>
      <c r="ODT44" s="50"/>
      <c r="ODU44" s="50"/>
      <c r="ODV44" s="50"/>
      <c r="ODW44" s="50"/>
      <c r="ODX44" s="50"/>
      <c r="ODY44" s="50"/>
      <c r="ODZ44" s="50"/>
      <c r="OEA44" s="50"/>
      <c r="OEB44" s="50"/>
      <c r="OEC44" s="50"/>
      <c r="OED44" s="50"/>
      <c r="OEE44" s="50"/>
      <c r="OEF44" s="50"/>
      <c r="OEG44" s="50"/>
      <c r="OEH44" s="50"/>
      <c r="OEI44" s="50"/>
      <c r="OEJ44" s="50"/>
      <c r="OEK44" s="50"/>
      <c r="OEL44" s="50"/>
      <c r="OEM44" s="50"/>
      <c r="OEN44" s="50"/>
      <c r="OEO44" s="50"/>
      <c r="OEP44" s="50"/>
      <c r="OEQ44" s="50"/>
      <c r="OER44" s="50"/>
      <c r="OES44" s="50"/>
      <c r="OET44" s="50"/>
      <c r="OEU44" s="50"/>
      <c r="OEV44" s="50"/>
      <c r="OEW44" s="50"/>
      <c r="OEX44" s="50"/>
      <c r="OEY44" s="50"/>
      <c r="OEZ44" s="50"/>
      <c r="OFA44" s="50"/>
      <c r="OFB44" s="50"/>
      <c r="OFC44" s="50"/>
      <c r="OFD44" s="50"/>
      <c r="OFE44" s="50"/>
      <c r="OFF44" s="50"/>
      <c r="OFG44" s="50"/>
      <c r="OFH44" s="50"/>
      <c r="OFI44" s="50"/>
      <c r="OFJ44" s="50"/>
      <c r="OFK44" s="50"/>
      <c r="OFL44" s="50"/>
      <c r="OFM44" s="50"/>
      <c r="OFN44" s="50"/>
      <c r="OFO44" s="50"/>
      <c r="OFP44" s="50"/>
      <c r="OFQ44" s="50"/>
      <c r="OFR44" s="50"/>
      <c r="OFS44" s="50"/>
      <c r="OFT44" s="50"/>
      <c r="OFU44" s="50"/>
      <c r="OFV44" s="50"/>
      <c r="OFW44" s="50"/>
      <c r="OFX44" s="50"/>
      <c r="OFY44" s="50"/>
      <c r="OFZ44" s="50"/>
      <c r="OGA44" s="50"/>
      <c r="OGB44" s="50"/>
      <c r="OGC44" s="50"/>
      <c r="OGD44" s="50"/>
      <c r="OGE44" s="50"/>
      <c r="OGF44" s="50"/>
      <c r="OGG44" s="50"/>
      <c r="OGH44" s="50"/>
      <c r="OGI44" s="50"/>
      <c r="OGJ44" s="50"/>
      <c r="OGK44" s="50"/>
      <c r="OGL44" s="50"/>
      <c r="OGM44" s="50"/>
      <c r="OGN44" s="50"/>
      <c r="OGO44" s="50"/>
      <c r="OGP44" s="50"/>
      <c r="OGQ44" s="50"/>
      <c r="OGR44" s="50"/>
      <c r="OGS44" s="50"/>
      <c r="OGT44" s="50"/>
      <c r="OGU44" s="50"/>
      <c r="OGV44" s="50"/>
      <c r="OGW44" s="50"/>
      <c r="OGX44" s="50"/>
      <c r="OGY44" s="50"/>
      <c r="OGZ44" s="50"/>
      <c r="OHA44" s="50"/>
      <c r="OHB44" s="50"/>
      <c r="OHC44" s="50"/>
      <c r="OHD44" s="50"/>
      <c r="OHE44" s="50"/>
      <c r="OHF44" s="50"/>
      <c r="OHG44" s="50"/>
      <c r="OHH44" s="50"/>
      <c r="OHI44" s="50"/>
      <c r="OHJ44" s="50"/>
      <c r="OHK44" s="50"/>
      <c r="OHL44" s="50"/>
      <c r="OHM44" s="50"/>
      <c r="OHN44" s="50"/>
      <c r="OHO44" s="50"/>
      <c r="OHP44" s="50"/>
      <c r="OHQ44" s="50"/>
      <c r="OHR44" s="50"/>
      <c r="OHS44" s="50"/>
      <c r="OHT44" s="50"/>
      <c r="OHU44" s="50"/>
      <c r="OHV44" s="50"/>
      <c r="OHW44" s="50"/>
      <c r="OHX44" s="50"/>
      <c r="OHY44" s="50"/>
      <c r="OHZ44" s="50"/>
      <c r="OIA44" s="50"/>
      <c r="OIB44" s="50"/>
      <c r="OIC44" s="50"/>
      <c r="OID44" s="50"/>
      <c r="OIE44" s="50"/>
      <c r="OIF44" s="50"/>
      <c r="OIG44" s="50"/>
      <c r="OIH44" s="50"/>
      <c r="OII44" s="50"/>
      <c r="OIJ44" s="50"/>
      <c r="OIK44" s="50"/>
      <c r="OIL44" s="50"/>
      <c r="OIM44" s="50"/>
      <c r="OIN44" s="50"/>
      <c r="OIO44" s="50"/>
      <c r="OIP44" s="50"/>
      <c r="OIQ44" s="50"/>
      <c r="OIR44" s="50"/>
      <c r="OIS44" s="50"/>
      <c r="OIT44" s="50"/>
      <c r="OIU44" s="50"/>
      <c r="OIV44" s="50"/>
      <c r="OIW44" s="50"/>
      <c r="OIX44" s="50"/>
      <c r="OIY44" s="50"/>
      <c r="OIZ44" s="50"/>
      <c r="OJA44" s="50"/>
      <c r="OJB44" s="50"/>
      <c r="OJC44" s="50"/>
      <c r="OJD44" s="50"/>
      <c r="OJE44" s="50"/>
      <c r="OJF44" s="50"/>
      <c r="OJG44" s="50"/>
      <c r="OJH44" s="50"/>
      <c r="OJI44" s="50"/>
      <c r="OJJ44" s="50"/>
      <c r="OJK44" s="50"/>
      <c r="OJL44" s="50"/>
      <c r="OJM44" s="50"/>
      <c r="OJN44" s="50"/>
      <c r="OJO44" s="50"/>
      <c r="OJP44" s="50"/>
      <c r="OJQ44" s="50"/>
      <c r="OJR44" s="50"/>
      <c r="OJS44" s="50"/>
      <c r="OJT44" s="50"/>
      <c r="OJU44" s="50"/>
      <c r="OJV44" s="50"/>
      <c r="OJW44" s="50"/>
      <c r="OJX44" s="50"/>
      <c r="OJY44" s="50"/>
      <c r="OJZ44" s="50"/>
      <c r="OKA44" s="50"/>
      <c r="OKB44" s="50"/>
      <c r="OKC44" s="50"/>
      <c r="OKD44" s="50"/>
      <c r="OKE44" s="50"/>
      <c r="OKF44" s="50"/>
      <c r="OKG44" s="50"/>
      <c r="OKH44" s="50"/>
      <c r="OKI44" s="50"/>
      <c r="OKJ44" s="50"/>
      <c r="OKK44" s="50"/>
      <c r="OKL44" s="50"/>
      <c r="OKM44" s="50"/>
      <c r="OKN44" s="50"/>
      <c r="OKO44" s="50"/>
      <c r="OKP44" s="50"/>
      <c r="OKQ44" s="50"/>
      <c r="OKR44" s="50"/>
      <c r="OKS44" s="50"/>
      <c r="OKT44" s="50"/>
      <c r="OKU44" s="50"/>
      <c r="OKV44" s="50"/>
      <c r="OKW44" s="50"/>
      <c r="OKX44" s="50"/>
      <c r="OKY44" s="50"/>
      <c r="OKZ44" s="50"/>
      <c r="OLA44" s="50"/>
      <c r="OLB44" s="50"/>
      <c r="OLC44" s="50"/>
      <c r="OLD44" s="50"/>
      <c r="OLE44" s="50"/>
      <c r="OLF44" s="50"/>
      <c r="OLG44" s="50"/>
      <c r="OLH44" s="50"/>
      <c r="OLI44" s="50"/>
      <c r="OLJ44" s="50"/>
      <c r="OLK44" s="50"/>
      <c r="OLL44" s="50"/>
      <c r="OLM44" s="50"/>
      <c r="OLN44" s="50"/>
      <c r="OLO44" s="50"/>
      <c r="OLP44" s="50"/>
      <c r="OLQ44" s="50"/>
      <c r="OLR44" s="50"/>
      <c r="OLS44" s="50"/>
      <c r="OLT44" s="50"/>
      <c r="OLU44" s="50"/>
      <c r="OLV44" s="50"/>
      <c r="OLW44" s="50"/>
      <c r="OLX44" s="50"/>
      <c r="OLY44" s="50"/>
      <c r="OLZ44" s="50"/>
      <c r="OMA44" s="50"/>
      <c r="OMB44" s="50"/>
      <c r="OMC44" s="50"/>
      <c r="OMD44" s="50"/>
      <c r="OME44" s="50"/>
      <c r="OMF44" s="50"/>
      <c r="OMG44" s="50"/>
      <c r="OMH44" s="50"/>
      <c r="OMI44" s="50"/>
      <c r="OMJ44" s="50"/>
      <c r="OMK44" s="50"/>
      <c r="OML44" s="50"/>
      <c r="OMM44" s="50"/>
      <c r="OMN44" s="50"/>
      <c r="OMO44" s="50"/>
      <c r="OMP44" s="50"/>
      <c r="OMQ44" s="50"/>
      <c r="OMR44" s="50"/>
      <c r="OMS44" s="50"/>
      <c r="OMT44" s="50"/>
      <c r="OMU44" s="50"/>
      <c r="OMV44" s="50"/>
      <c r="OMW44" s="50"/>
      <c r="OMX44" s="50"/>
      <c r="OMY44" s="50"/>
      <c r="OMZ44" s="50"/>
      <c r="ONA44" s="50"/>
      <c r="ONB44" s="50"/>
      <c r="ONC44" s="50"/>
      <c r="OND44" s="50"/>
      <c r="ONE44" s="50"/>
      <c r="ONF44" s="50"/>
      <c r="ONG44" s="50"/>
      <c r="ONH44" s="50"/>
      <c r="ONI44" s="50"/>
      <c r="ONJ44" s="50"/>
      <c r="ONK44" s="50"/>
      <c r="ONL44" s="50"/>
      <c r="ONM44" s="50"/>
      <c r="ONN44" s="50"/>
      <c r="ONO44" s="50"/>
      <c r="ONP44" s="50"/>
      <c r="ONQ44" s="50"/>
      <c r="ONR44" s="50"/>
      <c r="ONS44" s="50"/>
      <c r="ONT44" s="50"/>
      <c r="ONU44" s="50"/>
      <c r="ONV44" s="50"/>
      <c r="ONW44" s="50"/>
      <c r="ONX44" s="50"/>
      <c r="ONY44" s="50"/>
      <c r="ONZ44" s="50"/>
      <c r="OOA44" s="50"/>
      <c r="OOB44" s="50"/>
      <c r="OOC44" s="50"/>
      <c r="OOD44" s="50"/>
      <c r="OOE44" s="50"/>
      <c r="OOF44" s="50"/>
      <c r="OOG44" s="50"/>
      <c r="OOH44" s="50"/>
      <c r="OOI44" s="50"/>
      <c r="OOJ44" s="50"/>
      <c r="OOK44" s="50"/>
      <c r="OOL44" s="50"/>
      <c r="OOM44" s="50"/>
      <c r="OON44" s="50"/>
      <c r="OOO44" s="50"/>
      <c r="OOP44" s="50"/>
      <c r="OOQ44" s="50"/>
      <c r="OOR44" s="50"/>
      <c r="OOS44" s="50"/>
      <c r="OOT44" s="50"/>
      <c r="OOU44" s="50"/>
      <c r="OOV44" s="50"/>
      <c r="OOW44" s="50"/>
      <c r="OOX44" s="50"/>
      <c r="OOY44" s="50"/>
      <c r="OOZ44" s="50"/>
      <c r="OPA44" s="50"/>
      <c r="OPB44" s="50"/>
      <c r="OPC44" s="50"/>
      <c r="OPD44" s="50"/>
      <c r="OPE44" s="50"/>
      <c r="OPF44" s="50"/>
      <c r="OPG44" s="50"/>
      <c r="OPH44" s="50"/>
      <c r="OPI44" s="50"/>
      <c r="OPJ44" s="50"/>
      <c r="OPK44" s="50"/>
      <c r="OPL44" s="50"/>
      <c r="OPM44" s="50"/>
      <c r="OPN44" s="50"/>
      <c r="OPO44" s="50"/>
      <c r="OPP44" s="50"/>
      <c r="OPQ44" s="50"/>
      <c r="OPR44" s="50"/>
      <c r="OPS44" s="50"/>
      <c r="OPT44" s="50"/>
      <c r="OPU44" s="50"/>
      <c r="OPV44" s="50"/>
      <c r="OPW44" s="50"/>
      <c r="OPX44" s="50"/>
      <c r="OPY44" s="50"/>
      <c r="OPZ44" s="50"/>
      <c r="OQA44" s="50"/>
      <c r="OQB44" s="50"/>
      <c r="OQC44" s="50"/>
      <c r="OQD44" s="50"/>
      <c r="OQE44" s="50"/>
      <c r="OQF44" s="50"/>
      <c r="OQG44" s="50"/>
      <c r="OQH44" s="50"/>
      <c r="OQI44" s="50"/>
      <c r="OQJ44" s="50"/>
      <c r="OQK44" s="50"/>
      <c r="OQL44" s="50"/>
      <c r="OQM44" s="50"/>
      <c r="OQN44" s="50"/>
      <c r="OQO44" s="50"/>
      <c r="OQP44" s="50"/>
      <c r="OQQ44" s="50"/>
      <c r="OQR44" s="50"/>
      <c r="OQS44" s="50"/>
      <c r="OQT44" s="50"/>
      <c r="OQU44" s="50"/>
      <c r="OQV44" s="50"/>
      <c r="OQW44" s="50"/>
      <c r="OQX44" s="50"/>
      <c r="OQY44" s="50"/>
      <c r="OQZ44" s="50"/>
      <c r="ORA44" s="50"/>
      <c r="ORB44" s="50"/>
      <c r="ORC44" s="50"/>
      <c r="ORD44" s="50"/>
      <c r="ORE44" s="50"/>
      <c r="ORF44" s="50"/>
      <c r="ORG44" s="50"/>
      <c r="ORH44" s="50"/>
      <c r="ORI44" s="50"/>
      <c r="ORJ44" s="50"/>
      <c r="ORK44" s="50"/>
      <c r="ORL44" s="50"/>
      <c r="ORM44" s="50"/>
      <c r="ORN44" s="50"/>
      <c r="ORO44" s="50"/>
      <c r="ORP44" s="50"/>
      <c r="ORQ44" s="50"/>
      <c r="ORR44" s="50"/>
      <c r="ORS44" s="50"/>
      <c r="ORT44" s="50"/>
      <c r="ORU44" s="50"/>
      <c r="ORV44" s="50"/>
      <c r="ORW44" s="50"/>
      <c r="ORX44" s="50"/>
      <c r="ORY44" s="50"/>
      <c r="ORZ44" s="50"/>
      <c r="OSA44" s="50"/>
      <c r="OSB44" s="50"/>
      <c r="OSC44" s="50"/>
      <c r="OSD44" s="50"/>
      <c r="OSE44" s="50"/>
      <c r="OSF44" s="50"/>
      <c r="OSG44" s="50"/>
      <c r="OSH44" s="50"/>
      <c r="OSI44" s="50"/>
      <c r="OSJ44" s="50"/>
      <c r="OSK44" s="50"/>
      <c r="OSL44" s="50"/>
      <c r="OSM44" s="50"/>
      <c r="OSN44" s="50"/>
      <c r="OSO44" s="50"/>
      <c r="OSP44" s="50"/>
      <c r="OSQ44" s="50"/>
      <c r="OSR44" s="50"/>
      <c r="OSS44" s="50"/>
      <c r="OST44" s="50"/>
      <c r="OSU44" s="50"/>
      <c r="OSV44" s="50"/>
      <c r="OSW44" s="50"/>
      <c r="OSX44" s="50"/>
      <c r="OSY44" s="50"/>
      <c r="OSZ44" s="50"/>
      <c r="OTA44" s="50"/>
      <c r="OTB44" s="50"/>
      <c r="OTC44" s="50"/>
      <c r="OTD44" s="50"/>
      <c r="OTE44" s="50"/>
      <c r="OTF44" s="50"/>
      <c r="OTG44" s="50"/>
      <c r="OTH44" s="50"/>
      <c r="OTI44" s="50"/>
      <c r="OTJ44" s="50"/>
      <c r="OTK44" s="50"/>
      <c r="OTL44" s="50"/>
      <c r="OTM44" s="50"/>
      <c r="OTN44" s="50"/>
      <c r="OTO44" s="50"/>
      <c r="OTP44" s="50"/>
      <c r="OTQ44" s="50"/>
      <c r="OTR44" s="50"/>
      <c r="OTS44" s="50"/>
      <c r="OTT44" s="50"/>
      <c r="OTU44" s="50"/>
      <c r="OTV44" s="50"/>
      <c r="OTW44" s="50"/>
      <c r="OTX44" s="50"/>
      <c r="OTY44" s="50"/>
      <c r="OTZ44" s="50"/>
      <c r="OUA44" s="50"/>
      <c r="OUB44" s="50"/>
      <c r="OUC44" s="50"/>
      <c r="OUD44" s="50"/>
      <c r="OUE44" s="50"/>
      <c r="OUF44" s="50"/>
      <c r="OUG44" s="50"/>
      <c r="OUH44" s="50"/>
      <c r="OUI44" s="50"/>
      <c r="OUJ44" s="50"/>
      <c r="OUK44" s="50"/>
      <c r="OUL44" s="50"/>
      <c r="OUM44" s="50"/>
      <c r="OUN44" s="50"/>
      <c r="OUO44" s="50"/>
      <c r="OUP44" s="50"/>
      <c r="OUQ44" s="50"/>
      <c r="OUR44" s="50"/>
      <c r="OUS44" s="50"/>
      <c r="OUT44" s="50"/>
      <c r="OUU44" s="50"/>
      <c r="OUV44" s="50"/>
      <c r="OUW44" s="50"/>
      <c r="OUX44" s="50"/>
      <c r="OUY44" s="50"/>
      <c r="OUZ44" s="50"/>
      <c r="OVA44" s="50"/>
      <c r="OVB44" s="50"/>
      <c r="OVC44" s="50"/>
      <c r="OVD44" s="50"/>
      <c r="OVE44" s="50"/>
      <c r="OVF44" s="50"/>
      <c r="OVG44" s="50"/>
      <c r="OVH44" s="50"/>
      <c r="OVI44" s="50"/>
      <c r="OVJ44" s="50"/>
      <c r="OVK44" s="50"/>
      <c r="OVL44" s="50"/>
      <c r="OVM44" s="50"/>
      <c r="OVN44" s="50"/>
      <c r="OVO44" s="50"/>
      <c r="OVP44" s="50"/>
      <c r="OVQ44" s="50"/>
      <c r="OVR44" s="50"/>
      <c r="OVS44" s="50"/>
      <c r="OVT44" s="50"/>
      <c r="OVU44" s="50"/>
      <c r="OVV44" s="50"/>
      <c r="OVW44" s="50"/>
      <c r="OVX44" s="50"/>
      <c r="OVY44" s="50"/>
      <c r="OVZ44" s="50"/>
      <c r="OWA44" s="50"/>
      <c r="OWB44" s="50"/>
      <c r="OWC44" s="50"/>
      <c r="OWD44" s="50"/>
      <c r="OWE44" s="50"/>
      <c r="OWF44" s="50"/>
      <c r="OWG44" s="50"/>
      <c r="OWH44" s="50"/>
      <c r="OWI44" s="50"/>
      <c r="OWJ44" s="50"/>
      <c r="OWK44" s="50"/>
      <c r="OWL44" s="50"/>
      <c r="OWM44" s="50"/>
      <c r="OWN44" s="50"/>
      <c r="OWO44" s="50"/>
      <c r="OWP44" s="50"/>
      <c r="OWQ44" s="50"/>
      <c r="OWR44" s="50"/>
      <c r="OWS44" s="50"/>
      <c r="OWT44" s="50"/>
      <c r="OWU44" s="50"/>
      <c r="OWV44" s="50"/>
      <c r="OWW44" s="50"/>
      <c r="OWX44" s="50"/>
      <c r="OWY44" s="50"/>
      <c r="OWZ44" s="50"/>
      <c r="OXA44" s="50"/>
      <c r="OXB44" s="50"/>
      <c r="OXC44" s="50"/>
      <c r="OXD44" s="50"/>
      <c r="OXE44" s="50"/>
      <c r="OXF44" s="50"/>
      <c r="OXG44" s="50"/>
      <c r="OXH44" s="50"/>
      <c r="OXI44" s="50"/>
      <c r="OXJ44" s="50"/>
      <c r="OXK44" s="50"/>
      <c r="OXL44" s="50"/>
      <c r="OXM44" s="50"/>
      <c r="OXN44" s="50"/>
      <c r="OXO44" s="50"/>
      <c r="OXP44" s="50"/>
      <c r="OXQ44" s="50"/>
      <c r="OXR44" s="50"/>
      <c r="OXS44" s="50"/>
      <c r="OXT44" s="50"/>
      <c r="OXU44" s="50"/>
      <c r="OXV44" s="50"/>
      <c r="OXW44" s="50"/>
      <c r="OXX44" s="50"/>
      <c r="OXY44" s="50"/>
      <c r="OXZ44" s="50"/>
      <c r="OYA44" s="50"/>
      <c r="OYB44" s="50"/>
      <c r="OYC44" s="50"/>
      <c r="OYD44" s="50"/>
      <c r="OYE44" s="50"/>
      <c r="OYF44" s="50"/>
      <c r="OYG44" s="50"/>
      <c r="OYH44" s="50"/>
      <c r="OYI44" s="50"/>
      <c r="OYJ44" s="50"/>
      <c r="OYK44" s="50"/>
      <c r="OYL44" s="50"/>
      <c r="OYM44" s="50"/>
      <c r="OYN44" s="50"/>
      <c r="OYO44" s="50"/>
      <c r="OYP44" s="50"/>
      <c r="OYQ44" s="50"/>
      <c r="OYR44" s="50"/>
      <c r="OYS44" s="50"/>
      <c r="OYT44" s="50"/>
      <c r="OYU44" s="50"/>
      <c r="OYV44" s="50"/>
      <c r="OYW44" s="50"/>
      <c r="OYX44" s="50"/>
      <c r="OYY44" s="50"/>
      <c r="OYZ44" s="50"/>
      <c r="OZA44" s="50"/>
      <c r="OZB44" s="50"/>
      <c r="OZC44" s="50"/>
      <c r="OZD44" s="50"/>
      <c r="OZE44" s="50"/>
      <c r="OZF44" s="50"/>
      <c r="OZG44" s="50"/>
      <c r="OZH44" s="50"/>
      <c r="OZI44" s="50"/>
      <c r="OZJ44" s="50"/>
      <c r="OZK44" s="50"/>
      <c r="OZL44" s="50"/>
      <c r="OZM44" s="50"/>
      <c r="OZN44" s="50"/>
      <c r="OZO44" s="50"/>
      <c r="OZP44" s="50"/>
      <c r="OZQ44" s="50"/>
      <c r="OZR44" s="50"/>
      <c r="OZS44" s="50"/>
      <c r="OZT44" s="50"/>
      <c r="OZU44" s="50"/>
      <c r="OZV44" s="50"/>
      <c r="OZW44" s="50"/>
      <c r="OZX44" s="50"/>
      <c r="OZY44" s="50"/>
      <c r="OZZ44" s="50"/>
      <c r="PAA44" s="50"/>
      <c r="PAB44" s="50"/>
      <c r="PAC44" s="50"/>
      <c r="PAD44" s="50"/>
      <c r="PAE44" s="50"/>
      <c r="PAF44" s="50"/>
      <c r="PAG44" s="50"/>
      <c r="PAH44" s="50"/>
      <c r="PAI44" s="50"/>
      <c r="PAJ44" s="50"/>
      <c r="PAK44" s="50"/>
      <c r="PAL44" s="50"/>
      <c r="PAM44" s="50"/>
      <c r="PAN44" s="50"/>
      <c r="PAO44" s="50"/>
      <c r="PAP44" s="50"/>
      <c r="PAQ44" s="50"/>
      <c r="PAR44" s="50"/>
      <c r="PAS44" s="50"/>
      <c r="PAT44" s="50"/>
      <c r="PAU44" s="50"/>
      <c r="PAV44" s="50"/>
      <c r="PAW44" s="50"/>
      <c r="PAX44" s="50"/>
      <c r="PAY44" s="50"/>
      <c r="PAZ44" s="50"/>
      <c r="PBA44" s="50"/>
      <c r="PBB44" s="50"/>
      <c r="PBC44" s="50"/>
      <c r="PBD44" s="50"/>
      <c r="PBE44" s="50"/>
      <c r="PBF44" s="50"/>
      <c r="PBG44" s="50"/>
      <c r="PBH44" s="50"/>
      <c r="PBI44" s="50"/>
      <c r="PBJ44" s="50"/>
      <c r="PBK44" s="50"/>
      <c r="PBL44" s="50"/>
      <c r="PBM44" s="50"/>
      <c r="PBN44" s="50"/>
      <c r="PBO44" s="50"/>
      <c r="PBP44" s="50"/>
      <c r="PBQ44" s="50"/>
      <c r="PBR44" s="50"/>
      <c r="PBS44" s="50"/>
      <c r="PBT44" s="50"/>
      <c r="PBU44" s="50"/>
      <c r="PBV44" s="50"/>
      <c r="PBW44" s="50"/>
      <c r="PBX44" s="50"/>
      <c r="PBY44" s="50"/>
      <c r="PBZ44" s="50"/>
      <c r="PCA44" s="50"/>
      <c r="PCB44" s="50"/>
      <c r="PCC44" s="50"/>
      <c r="PCD44" s="50"/>
      <c r="PCE44" s="50"/>
      <c r="PCF44" s="50"/>
      <c r="PCG44" s="50"/>
      <c r="PCH44" s="50"/>
      <c r="PCI44" s="50"/>
      <c r="PCJ44" s="50"/>
      <c r="PCK44" s="50"/>
      <c r="PCL44" s="50"/>
      <c r="PCM44" s="50"/>
      <c r="PCN44" s="50"/>
      <c r="PCO44" s="50"/>
      <c r="PCP44" s="50"/>
      <c r="PCQ44" s="50"/>
      <c r="PCR44" s="50"/>
      <c r="PCS44" s="50"/>
      <c r="PCT44" s="50"/>
      <c r="PCU44" s="50"/>
      <c r="PCV44" s="50"/>
      <c r="PCW44" s="50"/>
      <c r="PCX44" s="50"/>
      <c r="PCY44" s="50"/>
      <c r="PCZ44" s="50"/>
      <c r="PDA44" s="50"/>
      <c r="PDB44" s="50"/>
      <c r="PDC44" s="50"/>
      <c r="PDD44" s="50"/>
      <c r="PDE44" s="50"/>
      <c r="PDF44" s="50"/>
      <c r="PDG44" s="50"/>
      <c r="PDH44" s="50"/>
      <c r="PDI44" s="50"/>
      <c r="PDJ44" s="50"/>
      <c r="PDK44" s="50"/>
      <c r="PDL44" s="50"/>
      <c r="PDM44" s="50"/>
      <c r="PDN44" s="50"/>
      <c r="PDO44" s="50"/>
      <c r="PDP44" s="50"/>
      <c r="PDQ44" s="50"/>
      <c r="PDR44" s="50"/>
      <c r="PDS44" s="50"/>
      <c r="PDT44" s="50"/>
      <c r="PDU44" s="50"/>
      <c r="PDV44" s="50"/>
      <c r="PDW44" s="50"/>
      <c r="PDX44" s="50"/>
      <c r="PDY44" s="50"/>
      <c r="PDZ44" s="50"/>
      <c r="PEA44" s="50"/>
      <c r="PEB44" s="50"/>
      <c r="PEC44" s="50"/>
      <c r="PED44" s="50"/>
      <c r="PEE44" s="50"/>
      <c r="PEF44" s="50"/>
      <c r="PEG44" s="50"/>
      <c r="PEH44" s="50"/>
      <c r="PEI44" s="50"/>
      <c r="PEJ44" s="50"/>
      <c r="PEK44" s="50"/>
      <c r="PEL44" s="50"/>
      <c r="PEM44" s="50"/>
      <c r="PEN44" s="50"/>
      <c r="PEO44" s="50"/>
      <c r="PEP44" s="50"/>
      <c r="PEQ44" s="50"/>
      <c r="PER44" s="50"/>
      <c r="PES44" s="50"/>
      <c r="PET44" s="50"/>
      <c r="PEU44" s="50"/>
      <c r="PEV44" s="50"/>
      <c r="PEW44" s="50"/>
      <c r="PEX44" s="50"/>
      <c r="PEY44" s="50"/>
      <c r="PEZ44" s="50"/>
      <c r="PFA44" s="50"/>
      <c r="PFB44" s="50"/>
      <c r="PFC44" s="50"/>
      <c r="PFD44" s="50"/>
      <c r="PFE44" s="50"/>
      <c r="PFF44" s="50"/>
      <c r="PFG44" s="50"/>
      <c r="PFH44" s="50"/>
      <c r="PFI44" s="50"/>
      <c r="PFJ44" s="50"/>
      <c r="PFK44" s="50"/>
      <c r="PFL44" s="50"/>
      <c r="PFM44" s="50"/>
      <c r="PFN44" s="50"/>
      <c r="PFO44" s="50"/>
      <c r="PFP44" s="50"/>
      <c r="PFQ44" s="50"/>
      <c r="PFR44" s="50"/>
      <c r="PFS44" s="50"/>
      <c r="PFT44" s="50"/>
      <c r="PFU44" s="50"/>
      <c r="PFV44" s="50"/>
      <c r="PFW44" s="50"/>
      <c r="PFX44" s="50"/>
      <c r="PFY44" s="50"/>
      <c r="PFZ44" s="50"/>
      <c r="PGA44" s="50"/>
      <c r="PGB44" s="50"/>
      <c r="PGC44" s="50"/>
      <c r="PGD44" s="50"/>
      <c r="PGE44" s="50"/>
      <c r="PGF44" s="50"/>
      <c r="PGG44" s="50"/>
      <c r="PGH44" s="50"/>
      <c r="PGI44" s="50"/>
      <c r="PGJ44" s="50"/>
      <c r="PGK44" s="50"/>
      <c r="PGL44" s="50"/>
      <c r="PGM44" s="50"/>
      <c r="PGN44" s="50"/>
      <c r="PGO44" s="50"/>
      <c r="PGP44" s="50"/>
      <c r="PGQ44" s="50"/>
      <c r="PGR44" s="50"/>
      <c r="PGS44" s="50"/>
      <c r="PGT44" s="50"/>
      <c r="PGU44" s="50"/>
      <c r="PGV44" s="50"/>
      <c r="PGW44" s="50"/>
      <c r="PGX44" s="50"/>
      <c r="PGY44" s="50"/>
      <c r="PGZ44" s="50"/>
      <c r="PHA44" s="50"/>
      <c r="PHB44" s="50"/>
      <c r="PHC44" s="50"/>
      <c r="PHD44" s="50"/>
      <c r="PHE44" s="50"/>
      <c r="PHF44" s="50"/>
      <c r="PHG44" s="50"/>
      <c r="PHH44" s="50"/>
      <c r="PHI44" s="50"/>
      <c r="PHJ44" s="50"/>
      <c r="PHK44" s="50"/>
      <c r="PHL44" s="50"/>
      <c r="PHM44" s="50"/>
      <c r="PHN44" s="50"/>
      <c r="PHO44" s="50"/>
      <c r="PHP44" s="50"/>
      <c r="PHQ44" s="50"/>
      <c r="PHR44" s="50"/>
      <c r="PHS44" s="50"/>
      <c r="PHT44" s="50"/>
      <c r="PHU44" s="50"/>
      <c r="PHV44" s="50"/>
      <c r="PHW44" s="50"/>
      <c r="PHX44" s="50"/>
      <c r="PHY44" s="50"/>
      <c r="PHZ44" s="50"/>
      <c r="PIA44" s="50"/>
      <c r="PIB44" s="50"/>
      <c r="PIC44" s="50"/>
      <c r="PID44" s="50"/>
      <c r="PIE44" s="50"/>
      <c r="PIF44" s="50"/>
      <c r="PIG44" s="50"/>
      <c r="PIH44" s="50"/>
      <c r="PII44" s="50"/>
      <c r="PIJ44" s="50"/>
      <c r="PIK44" s="50"/>
      <c r="PIL44" s="50"/>
      <c r="PIM44" s="50"/>
      <c r="PIN44" s="50"/>
      <c r="PIO44" s="50"/>
      <c r="PIP44" s="50"/>
      <c r="PIQ44" s="50"/>
      <c r="PIR44" s="50"/>
      <c r="PIS44" s="50"/>
      <c r="PIT44" s="50"/>
      <c r="PIU44" s="50"/>
      <c r="PIV44" s="50"/>
      <c r="PIW44" s="50"/>
      <c r="PIX44" s="50"/>
      <c r="PIY44" s="50"/>
      <c r="PIZ44" s="50"/>
      <c r="PJA44" s="50"/>
      <c r="PJB44" s="50"/>
      <c r="PJC44" s="50"/>
      <c r="PJD44" s="50"/>
      <c r="PJE44" s="50"/>
      <c r="PJF44" s="50"/>
      <c r="PJG44" s="50"/>
      <c r="PJH44" s="50"/>
      <c r="PJI44" s="50"/>
      <c r="PJJ44" s="50"/>
      <c r="PJK44" s="50"/>
      <c r="PJL44" s="50"/>
      <c r="PJM44" s="50"/>
      <c r="PJN44" s="50"/>
      <c r="PJO44" s="50"/>
      <c r="PJP44" s="50"/>
      <c r="PJQ44" s="50"/>
      <c r="PJR44" s="50"/>
      <c r="PJS44" s="50"/>
      <c r="PJT44" s="50"/>
      <c r="PJU44" s="50"/>
      <c r="PJV44" s="50"/>
      <c r="PJW44" s="50"/>
      <c r="PJX44" s="50"/>
      <c r="PJY44" s="50"/>
      <c r="PJZ44" s="50"/>
      <c r="PKA44" s="50"/>
      <c r="PKB44" s="50"/>
      <c r="PKC44" s="50"/>
      <c r="PKD44" s="50"/>
      <c r="PKE44" s="50"/>
      <c r="PKF44" s="50"/>
      <c r="PKG44" s="50"/>
      <c r="PKH44" s="50"/>
      <c r="PKI44" s="50"/>
      <c r="PKJ44" s="50"/>
      <c r="PKK44" s="50"/>
      <c r="PKL44" s="50"/>
      <c r="PKM44" s="50"/>
      <c r="PKN44" s="50"/>
      <c r="PKO44" s="50"/>
      <c r="PKP44" s="50"/>
      <c r="PKQ44" s="50"/>
      <c r="PKR44" s="50"/>
      <c r="PKS44" s="50"/>
      <c r="PKT44" s="50"/>
      <c r="PKU44" s="50"/>
      <c r="PKV44" s="50"/>
      <c r="PKW44" s="50"/>
      <c r="PKX44" s="50"/>
      <c r="PKY44" s="50"/>
      <c r="PKZ44" s="50"/>
      <c r="PLA44" s="50"/>
      <c r="PLB44" s="50"/>
      <c r="PLC44" s="50"/>
      <c r="PLD44" s="50"/>
      <c r="PLE44" s="50"/>
      <c r="PLF44" s="50"/>
      <c r="PLG44" s="50"/>
      <c r="PLH44" s="50"/>
      <c r="PLI44" s="50"/>
      <c r="PLJ44" s="50"/>
      <c r="PLK44" s="50"/>
      <c r="PLL44" s="50"/>
      <c r="PLM44" s="50"/>
      <c r="PLN44" s="50"/>
      <c r="PLO44" s="50"/>
      <c r="PLP44" s="50"/>
      <c r="PLQ44" s="50"/>
      <c r="PLR44" s="50"/>
      <c r="PLS44" s="50"/>
      <c r="PLT44" s="50"/>
      <c r="PLU44" s="50"/>
      <c r="PLV44" s="50"/>
      <c r="PLW44" s="50"/>
      <c r="PLX44" s="50"/>
      <c r="PLY44" s="50"/>
      <c r="PLZ44" s="50"/>
      <c r="PMA44" s="50"/>
      <c r="PMB44" s="50"/>
      <c r="PMC44" s="50"/>
      <c r="PMD44" s="50"/>
      <c r="PME44" s="50"/>
      <c r="PMF44" s="50"/>
      <c r="PMG44" s="50"/>
      <c r="PMH44" s="50"/>
      <c r="PMI44" s="50"/>
      <c r="PMJ44" s="50"/>
      <c r="PMK44" s="50"/>
      <c r="PML44" s="50"/>
      <c r="PMM44" s="50"/>
      <c r="PMN44" s="50"/>
      <c r="PMO44" s="50"/>
      <c r="PMP44" s="50"/>
      <c r="PMQ44" s="50"/>
      <c r="PMR44" s="50"/>
      <c r="PMS44" s="50"/>
      <c r="PMT44" s="50"/>
      <c r="PMU44" s="50"/>
      <c r="PMV44" s="50"/>
      <c r="PMW44" s="50"/>
      <c r="PMX44" s="50"/>
      <c r="PMY44" s="50"/>
      <c r="PMZ44" s="50"/>
      <c r="PNA44" s="50"/>
      <c r="PNB44" s="50"/>
      <c r="PNC44" s="50"/>
      <c r="PND44" s="50"/>
      <c r="PNE44" s="50"/>
      <c r="PNF44" s="50"/>
      <c r="PNG44" s="50"/>
      <c r="PNH44" s="50"/>
      <c r="PNI44" s="50"/>
      <c r="PNJ44" s="50"/>
      <c r="PNK44" s="50"/>
      <c r="PNL44" s="50"/>
      <c r="PNM44" s="50"/>
      <c r="PNN44" s="50"/>
      <c r="PNO44" s="50"/>
      <c r="PNP44" s="50"/>
      <c r="PNQ44" s="50"/>
      <c r="PNR44" s="50"/>
      <c r="PNS44" s="50"/>
      <c r="PNT44" s="50"/>
      <c r="PNU44" s="50"/>
      <c r="PNV44" s="50"/>
      <c r="PNW44" s="50"/>
      <c r="PNX44" s="50"/>
      <c r="PNY44" s="50"/>
      <c r="PNZ44" s="50"/>
      <c r="POA44" s="50"/>
      <c r="POB44" s="50"/>
      <c r="POC44" s="50"/>
      <c r="POD44" s="50"/>
      <c r="POE44" s="50"/>
      <c r="POF44" s="50"/>
      <c r="POG44" s="50"/>
      <c r="POH44" s="50"/>
      <c r="POI44" s="50"/>
      <c r="POJ44" s="50"/>
      <c r="POK44" s="50"/>
      <c r="POL44" s="50"/>
      <c r="POM44" s="50"/>
      <c r="PON44" s="50"/>
      <c r="POO44" s="50"/>
      <c r="POP44" s="50"/>
      <c r="POQ44" s="50"/>
      <c r="POR44" s="50"/>
      <c r="POS44" s="50"/>
      <c r="POT44" s="50"/>
      <c r="POU44" s="50"/>
      <c r="POV44" s="50"/>
      <c r="POW44" s="50"/>
      <c r="POX44" s="50"/>
      <c r="POY44" s="50"/>
      <c r="POZ44" s="50"/>
      <c r="PPA44" s="50"/>
      <c r="PPB44" s="50"/>
      <c r="PPC44" s="50"/>
      <c r="PPD44" s="50"/>
      <c r="PPE44" s="50"/>
      <c r="PPF44" s="50"/>
      <c r="PPG44" s="50"/>
      <c r="PPH44" s="50"/>
      <c r="PPI44" s="50"/>
      <c r="PPJ44" s="50"/>
      <c r="PPK44" s="50"/>
      <c r="PPL44" s="50"/>
      <c r="PPM44" s="50"/>
      <c r="PPN44" s="50"/>
      <c r="PPO44" s="50"/>
      <c r="PPP44" s="50"/>
      <c r="PPQ44" s="50"/>
      <c r="PPR44" s="50"/>
      <c r="PPS44" s="50"/>
      <c r="PPT44" s="50"/>
      <c r="PPU44" s="50"/>
      <c r="PPV44" s="50"/>
      <c r="PPW44" s="50"/>
      <c r="PPX44" s="50"/>
      <c r="PPY44" s="50"/>
      <c r="PPZ44" s="50"/>
      <c r="PQA44" s="50"/>
      <c r="PQB44" s="50"/>
      <c r="PQC44" s="50"/>
      <c r="PQD44" s="50"/>
      <c r="PQE44" s="50"/>
      <c r="PQF44" s="50"/>
      <c r="PQG44" s="50"/>
      <c r="PQH44" s="50"/>
      <c r="PQI44" s="50"/>
      <c r="PQJ44" s="50"/>
      <c r="PQK44" s="50"/>
      <c r="PQL44" s="50"/>
      <c r="PQM44" s="50"/>
      <c r="PQN44" s="50"/>
      <c r="PQO44" s="50"/>
      <c r="PQP44" s="50"/>
      <c r="PQQ44" s="50"/>
      <c r="PQR44" s="50"/>
      <c r="PQS44" s="50"/>
      <c r="PQT44" s="50"/>
      <c r="PQU44" s="50"/>
      <c r="PQV44" s="50"/>
      <c r="PQW44" s="50"/>
      <c r="PQX44" s="50"/>
      <c r="PQY44" s="50"/>
      <c r="PQZ44" s="50"/>
      <c r="PRA44" s="50"/>
      <c r="PRB44" s="50"/>
      <c r="PRC44" s="50"/>
      <c r="PRD44" s="50"/>
      <c r="PRE44" s="50"/>
      <c r="PRF44" s="50"/>
      <c r="PRG44" s="50"/>
      <c r="PRH44" s="50"/>
      <c r="PRI44" s="50"/>
      <c r="PRJ44" s="50"/>
      <c r="PRK44" s="50"/>
      <c r="PRL44" s="50"/>
      <c r="PRM44" s="50"/>
      <c r="PRN44" s="50"/>
      <c r="PRO44" s="50"/>
      <c r="PRP44" s="50"/>
      <c r="PRQ44" s="50"/>
      <c r="PRR44" s="50"/>
      <c r="PRS44" s="50"/>
      <c r="PRT44" s="50"/>
      <c r="PRU44" s="50"/>
      <c r="PRV44" s="50"/>
      <c r="PRW44" s="50"/>
      <c r="PRX44" s="50"/>
      <c r="PRY44" s="50"/>
      <c r="PRZ44" s="50"/>
      <c r="PSA44" s="50"/>
      <c r="PSB44" s="50"/>
      <c r="PSC44" s="50"/>
      <c r="PSD44" s="50"/>
      <c r="PSE44" s="50"/>
      <c r="PSF44" s="50"/>
      <c r="PSG44" s="50"/>
      <c r="PSH44" s="50"/>
      <c r="PSI44" s="50"/>
      <c r="PSJ44" s="50"/>
      <c r="PSK44" s="50"/>
      <c r="PSL44" s="50"/>
      <c r="PSM44" s="50"/>
      <c r="PSN44" s="50"/>
      <c r="PSO44" s="50"/>
      <c r="PSP44" s="50"/>
      <c r="PSQ44" s="50"/>
      <c r="PSR44" s="50"/>
      <c r="PSS44" s="50"/>
      <c r="PST44" s="50"/>
      <c r="PSU44" s="50"/>
      <c r="PSV44" s="50"/>
      <c r="PSW44" s="50"/>
      <c r="PSX44" s="50"/>
      <c r="PSY44" s="50"/>
      <c r="PSZ44" s="50"/>
      <c r="PTA44" s="50"/>
      <c r="PTB44" s="50"/>
      <c r="PTC44" s="50"/>
      <c r="PTD44" s="50"/>
      <c r="PTE44" s="50"/>
      <c r="PTF44" s="50"/>
      <c r="PTG44" s="50"/>
      <c r="PTH44" s="50"/>
      <c r="PTI44" s="50"/>
      <c r="PTJ44" s="50"/>
      <c r="PTK44" s="50"/>
      <c r="PTL44" s="50"/>
      <c r="PTM44" s="50"/>
      <c r="PTN44" s="50"/>
      <c r="PTO44" s="50"/>
      <c r="PTP44" s="50"/>
      <c r="PTQ44" s="50"/>
      <c r="PTR44" s="50"/>
      <c r="PTS44" s="50"/>
      <c r="PTT44" s="50"/>
      <c r="PTU44" s="50"/>
      <c r="PTV44" s="50"/>
      <c r="PTW44" s="50"/>
      <c r="PTX44" s="50"/>
      <c r="PTY44" s="50"/>
      <c r="PTZ44" s="50"/>
      <c r="PUA44" s="50"/>
      <c r="PUB44" s="50"/>
      <c r="PUC44" s="50"/>
      <c r="PUD44" s="50"/>
      <c r="PUE44" s="50"/>
      <c r="PUF44" s="50"/>
      <c r="PUG44" s="50"/>
      <c r="PUH44" s="50"/>
      <c r="PUI44" s="50"/>
      <c r="PUJ44" s="50"/>
      <c r="PUK44" s="50"/>
      <c r="PUL44" s="50"/>
      <c r="PUM44" s="50"/>
      <c r="PUN44" s="50"/>
      <c r="PUO44" s="50"/>
      <c r="PUP44" s="50"/>
      <c r="PUQ44" s="50"/>
      <c r="PUR44" s="50"/>
      <c r="PUS44" s="50"/>
      <c r="PUT44" s="50"/>
      <c r="PUU44" s="50"/>
      <c r="PUV44" s="50"/>
      <c r="PUW44" s="50"/>
      <c r="PUX44" s="50"/>
      <c r="PUY44" s="50"/>
      <c r="PUZ44" s="50"/>
      <c r="PVA44" s="50"/>
      <c r="PVB44" s="50"/>
      <c r="PVC44" s="50"/>
      <c r="PVD44" s="50"/>
      <c r="PVE44" s="50"/>
      <c r="PVF44" s="50"/>
      <c r="PVG44" s="50"/>
      <c r="PVH44" s="50"/>
      <c r="PVI44" s="50"/>
      <c r="PVJ44" s="50"/>
      <c r="PVK44" s="50"/>
      <c r="PVL44" s="50"/>
      <c r="PVM44" s="50"/>
      <c r="PVN44" s="50"/>
      <c r="PVO44" s="50"/>
      <c r="PVP44" s="50"/>
      <c r="PVQ44" s="50"/>
      <c r="PVR44" s="50"/>
      <c r="PVS44" s="50"/>
      <c r="PVT44" s="50"/>
      <c r="PVU44" s="50"/>
      <c r="PVV44" s="50"/>
      <c r="PVW44" s="50"/>
      <c r="PVX44" s="50"/>
      <c r="PVY44" s="50"/>
      <c r="PVZ44" s="50"/>
      <c r="PWA44" s="50"/>
      <c r="PWB44" s="50"/>
      <c r="PWC44" s="50"/>
      <c r="PWD44" s="50"/>
      <c r="PWE44" s="50"/>
      <c r="PWF44" s="50"/>
      <c r="PWG44" s="50"/>
      <c r="PWH44" s="50"/>
      <c r="PWI44" s="50"/>
      <c r="PWJ44" s="50"/>
      <c r="PWK44" s="50"/>
      <c r="PWL44" s="50"/>
      <c r="PWM44" s="50"/>
      <c r="PWN44" s="50"/>
      <c r="PWO44" s="50"/>
      <c r="PWP44" s="50"/>
      <c r="PWQ44" s="50"/>
      <c r="PWR44" s="50"/>
      <c r="PWS44" s="50"/>
      <c r="PWT44" s="50"/>
      <c r="PWU44" s="50"/>
      <c r="PWV44" s="50"/>
      <c r="PWW44" s="50"/>
      <c r="PWX44" s="50"/>
      <c r="PWY44" s="50"/>
      <c r="PWZ44" s="50"/>
      <c r="PXA44" s="50"/>
      <c r="PXB44" s="50"/>
      <c r="PXC44" s="50"/>
      <c r="PXD44" s="50"/>
      <c r="PXE44" s="50"/>
      <c r="PXF44" s="50"/>
      <c r="PXG44" s="50"/>
      <c r="PXH44" s="50"/>
      <c r="PXI44" s="50"/>
      <c r="PXJ44" s="50"/>
      <c r="PXK44" s="50"/>
      <c r="PXL44" s="50"/>
      <c r="PXM44" s="50"/>
      <c r="PXN44" s="50"/>
      <c r="PXO44" s="50"/>
      <c r="PXP44" s="50"/>
      <c r="PXQ44" s="50"/>
      <c r="PXR44" s="50"/>
      <c r="PXS44" s="50"/>
      <c r="PXT44" s="50"/>
      <c r="PXU44" s="50"/>
      <c r="PXV44" s="50"/>
      <c r="PXW44" s="50"/>
      <c r="PXX44" s="50"/>
      <c r="PXY44" s="50"/>
      <c r="PXZ44" s="50"/>
      <c r="PYA44" s="50"/>
      <c r="PYB44" s="50"/>
      <c r="PYC44" s="50"/>
      <c r="PYD44" s="50"/>
      <c r="PYE44" s="50"/>
      <c r="PYF44" s="50"/>
      <c r="PYG44" s="50"/>
      <c r="PYH44" s="50"/>
      <c r="PYI44" s="50"/>
      <c r="PYJ44" s="50"/>
      <c r="PYK44" s="50"/>
      <c r="PYL44" s="50"/>
      <c r="PYM44" s="50"/>
      <c r="PYN44" s="50"/>
      <c r="PYO44" s="50"/>
      <c r="PYP44" s="50"/>
      <c r="PYQ44" s="50"/>
      <c r="PYR44" s="50"/>
      <c r="PYS44" s="50"/>
      <c r="PYT44" s="50"/>
      <c r="PYU44" s="50"/>
      <c r="PYV44" s="50"/>
      <c r="PYW44" s="50"/>
      <c r="PYX44" s="50"/>
      <c r="PYY44" s="50"/>
      <c r="PYZ44" s="50"/>
      <c r="PZA44" s="50"/>
      <c r="PZB44" s="50"/>
      <c r="PZC44" s="50"/>
      <c r="PZD44" s="50"/>
      <c r="PZE44" s="50"/>
      <c r="PZF44" s="50"/>
      <c r="PZG44" s="50"/>
      <c r="PZH44" s="50"/>
      <c r="PZI44" s="50"/>
      <c r="PZJ44" s="50"/>
      <c r="PZK44" s="50"/>
      <c r="PZL44" s="50"/>
      <c r="PZM44" s="50"/>
      <c r="PZN44" s="50"/>
      <c r="PZO44" s="50"/>
      <c r="PZP44" s="50"/>
      <c r="PZQ44" s="50"/>
      <c r="PZR44" s="50"/>
      <c r="PZS44" s="50"/>
      <c r="PZT44" s="50"/>
      <c r="PZU44" s="50"/>
      <c r="PZV44" s="50"/>
      <c r="PZW44" s="50"/>
      <c r="PZX44" s="50"/>
      <c r="PZY44" s="50"/>
      <c r="PZZ44" s="50"/>
      <c r="QAA44" s="50"/>
      <c r="QAB44" s="50"/>
      <c r="QAC44" s="50"/>
      <c r="QAD44" s="50"/>
      <c r="QAE44" s="50"/>
      <c r="QAF44" s="50"/>
      <c r="QAG44" s="50"/>
      <c r="QAH44" s="50"/>
      <c r="QAI44" s="50"/>
      <c r="QAJ44" s="50"/>
      <c r="QAK44" s="50"/>
      <c r="QAL44" s="50"/>
      <c r="QAM44" s="50"/>
      <c r="QAN44" s="50"/>
      <c r="QAO44" s="50"/>
      <c r="QAP44" s="50"/>
      <c r="QAQ44" s="50"/>
      <c r="QAR44" s="50"/>
      <c r="QAS44" s="50"/>
      <c r="QAT44" s="50"/>
      <c r="QAU44" s="50"/>
      <c r="QAV44" s="50"/>
      <c r="QAW44" s="50"/>
      <c r="QAX44" s="50"/>
      <c r="QAY44" s="50"/>
      <c r="QAZ44" s="50"/>
      <c r="QBA44" s="50"/>
      <c r="QBB44" s="50"/>
      <c r="QBC44" s="50"/>
      <c r="QBD44" s="50"/>
      <c r="QBE44" s="50"/>
      <c r="QBF44" s="50"/>
      <c r="QBG44" s="50"/>
      <c r="QBH44" s="50"/>
      <c r="QBI44" s="50"/>
      <c r="QBJ44" s="50"/>
      <c r="QBK44" s="50"/>
      <c r="QBL44" s="50"/>
      <c r="QBM44" s="50"/>
      <c r="QBN44" s="50"/>
      <c r="QBO44" s="50"/>
      <c r="QBP44" s="50"/>
      <c r="QBQ44" s="50"/>
      <c r="QBR44" s="50"/>
      <c r="QBS44" s="50"/>
      <c r="QBT44" s="50"/>
      <c r="QBU44" s="50"/>
      <c r="QBV44" s="50"/>
      <c r="QBW44" s="50"/>
      <c r="QBX44" s="50"/>
      <c r="QBY44" s="50"/>
      <c r="QBZ44" s="50"/>
      <c r="QCA44" s="50"/>
      <c r="QCB44" s="50"/>
      <c r="QCC44" s="50"/>
      <c r="QCD44" s="50"/>
      <c r="QCE44" s="50"/>
      <c r="QCF44" s="50"/>
      <c r="QCG44" s="50"/>
      <c r="QCH44" s="50"/>
      <c r="QCI44" s="50"/>
      <c r="QCJ44" s="50"/>
      <c r="QCK44" s="50"/>
      <c r="QCL44" s="50"/>
      <c r="QCM44" s="50"/>
      <c r="QCN44" s="50"/>
      <c r="QCO44" s="50"/>
      <c r="QCP44" s="50"/>
      <c r="QCQ44" s="50"/>
      <c r="QCR44" s="50"/>
      <c r="QCS44" s="50"/>
      <c r="QCT44" s="50"/>
      <c r="QCU44" s="50"/>
      <c r="QCV44" s="50"/>
      <c r="QCW44" s="50"/>
      <c r="QCX44" s="50"/>
      <c r="QCY44" s="50"/>
      <c r="QCZ44" s="50"/>
      <c r="QDA44" s="50"/>
      <c r="QDB44" s="50"/>
      <c r="QDC44" s="50"/>
      <c r="QDD44" s="50"/>
      <c r="QDE44" s="50"/>
      <c r="QDF44" s="50"/>
      <c r="QDG44" s="50"/>
      <c r="QDH44" s="50"/>
      <c r="QDI44" s="50"/>
      <c r="QDJ44" s="50"/>
      <c r="QDK44" s="50"/>
      <c r="QDL44" s="50"/>
      <c r="QDM44" s="50"/>
      <c r="QDN44" s="50"/>
      <c r="QDO44" s="50"/>
      <c r="QDP44" s="50"/>
      <c r="QDQ44" s="50"/>
      <c r="QDR44" s="50"/>
      <c r="QDS44" s="50"/>
      <c r="QDT44" s="50"/>
      <c r="QDU44" s="50"/>
      <c r="QDV44" s="50"/>
      <c r="QDW44" s="50"/>
      <c r="QDX44" s="50"/>
      <c r="QDY44" s="50"/>
      <c r="QDZ44" s="50"/>
      <c r="QEA44" s="50"/>
      <c r="QEB44" s="50"/>
      <c r="QEC44" s="50"/>
      <c r="QED44" s="50"/>
      <c r="QEE44" s="50"/>
      <c r="QEF44" s="50"/>
      <c r="QEG44" s="50"/>
      <c r="QEH44" s="50"/>
      <c r="QEI44" s="50"/>
      <c r="QEJ44" s="50"/>
      <c r="QEK44" s="50"/>
      <c r="QEL44" s="50"/>
      <c r="QEM44" s="50"/>
      <c r="QEN44" s="50"/>
      <c r="QEO44" s="50"/>
      <c r="QEP44" s="50"/>
      <c r="QEQ44" s="50"/>
      <c r="QER44" s="50"/>
      <c r="QES44" s="50"/>
      <c r="QET44" s="50"/>
      <c r="QEU44" s="50"/>
      <c r="QEV44" s="50"/>
      <c r="QEW44" s="50"/>
      <c r="QEX44" s="50"/>
      <c r="QEY44" s="50"/>
      <c r="QEZ44" s="50"/>
      <c r="QFA44" s="50"/>
      <c r="QFB44" s="50"/>
      <c r="QFC44" s="50"/>
      <c r="QFD44" s="50"/>
      <c r="QFE44" s="50"/>
      <c r="QFF44" s="50"/>
      <c r="QFG44" s="50"/>
      <c r="QFH44" s="50"/>
      <c r="QFI44" s="50"/>
      <c r="QFJ44" s="50"/>
      <c r="QFK44" s="50"/>
      <c r="QFL44" s="50"/>
      <c r="QFM44" s="50"/>
      <c r="QFN44" s="50"/>
      <c r="QFO44" s="50"/>
      <c r="QFP44" s="50"/>
      <c r="QFQ44" s="50"/>
      <c r="QFR44" s="50"/>
      <c r="QFS44" s="50"/>
      <c r="QFT44" s="50"/>
      <c r="QFU44" s="50"/>
      <c r="QFV44" s="50"/>
      <c r="QFW44" s="50"/>
      <c r="QFX44" s="50"/>
      <c r="QFY44" s="50"/>
      <c r="QFZ44" s="50"/>
      <c r="QGA44" s="50"/>
      <c r="QGB44" s="50"/>
      <c r="QGC44" s="50"/>
      <c r="QGD44" s="50"/>
      <c r="QGE44" s="50"/>
      <c r="QGF44" s="50"/>
      <c r="QGG44" s="50"/>
      <c r="QGH44" s="50"/>
      <c r="QGI44" s="50"/>
      <c r="QGJ44" s="50"/>
      <c r="QGK44" s="50"/>
      <c r="QGL44" s="50"/>
      <c r="QGM44" s="50"/>
      <c r="QGN44" s="50"/>
      <c r="QGO44" s="50"/>
      <c r="QGP44" s="50"/>
      <c r="QGQ44" s="50"/>
      <c r="QGR44" s="50"/>
      <c r="QGS44" s="50"/>
      <c r="QGT44" s="50"/>
      <c r="QGU44" s="50"/>
      <c r="QGV44" s="50"/>
      <c r="QGW44" s="50"/>
      <c r="QGX44" s="50"/>
      <c r="QGY44" s="50"/>
      <c r="QGZ44" s="50"/>
      <c r="QHA44" s="50"/>
      <c r="QHB44" s="50"/>
      <c r="QHC44" s="50"/>
      <c r="QHD44" s="50"/>
      <c r="QHE44" s="50"/>
      <c r="QHF44" s="50"/>
      <c r="QHG44" s="50"/>
      <c r="QHH44" s="50"/>
      <c r="QHI44" s="50"/>
      <c r="QHJ44" s="50"/>
      <c r="QHK44" s="50"/>
      <c r="QHL44" s="50"/>
      <c r="QHM44" s="50"/>
      <c r="QHN44" s="50"/>
      <c r="QHO44" s="50"/>
      <c r="QHP44" s="50"/>
      <c r="QHQ44" s="50"/>
      <c r="QHR44" s="50"/>
      <c r="QHS44" s="50"/>
      <c r="QHT44" s="50"/>
      <c r="QHU44" s="50"/>
      <c r="QHV44" s="50"/>
      <c r="QHW44" s="50"/>
      <c r="QHX44" s="50"/>
      <c r="QHY44" s="50"/>
      <c r="QHZ44" s="50"/>
      <c r="QIA44" s="50"/>
      <c r="QIB44" s="50"/>
      <c r="QIC44" s="50"/>
      <c r="QID44" s="50"/>
      <c r="QIE44" s="50"/>
      <c r="QIF44" s="50"/>
      <c r="QIG44" s="50"/>
      <c r="QIH44" s="50"/>
      <c r="QII44" s="50"/>
      <c r="QIJ44" s="50"/>
      <c r="QIK44" s="50"/>
      <c r="QIL44" s="50"/>
      <c r="QIM44" s="50"/>
      <c r="QIN44" s="50"/>
      <c r="QIO44" s="50"/>
      <c r="QIP44" s="50"/>
      <c r="QIQ44" s="50"/>
      <c r="QIR44" s="50"/>
      <c r="QIS44" s="50"/>
      <c r="QIT44" s="50"/>
      <c r="QIU44" s="50"/>
      <c r="QIV44" s="50"/>
      <c r="QIW44" s="50"/>
      <c r="QIX44" s="50"/>
      <c r="QIY44" s="50"/>
      <c r="QIZ44" s="50"/>
      <c r="QJA44" s="50"/>
      <c r="QJB44" s="50"/>
      <c r="QJC44" s="50"/>
      <c r="QJD44" s="50"/>
      <c r="QJE44" s="50"/>
      <c r="QJF44" s="50"/>
      <c r="QJG44" s="50"/>
      <c r="QJH44" s="50"/>
      <c r="QJI44" s="50"/>
      <c r="QJJ44" s="50"/>
      <c r="QJK44" s="50"/>
      <c r="QJL44" s="50"/>
      <c r="QJM44" s="50"/>
      <c r="QJN44" s="50"/>
      <c r="QJO44" s="50"/>
      <c r="QJP44" s="50"/>
      <c r="QJQ44" s="50"/>
      <c r="QJR44" s="50"/>
      <c r="QJS44" s="50"/>
      <c r="QJT44" s="50"/>
      <c r="QJU44" s="50"/>
      <c r="QJV44" s="50"/>
      <c r="QJW44" s="50"/>
      <c r="QJX44" s="50"/>
      <c r="QJY44" s="50"/>
      <c r="QJZ44" s="50"/>
      <c r="QKA44" s="50"/>
      <c r="QKB44" s="50"/>
      <c r="QKC44" s="50"/>
      <c r="QKD44" s="50"/>
      <c r="QKE44" s="50"/>
      <c r="QKF44" s="50"/>
      <c r="QKG44" s="50"/>
      <c r="QKH44" s="50"/>
      <c r="QKI44" s="50"/>
      <c r="QKJ44" s="50"/>
      <c r="QKK44" s="50"/>
      <c r="QKL44" s="50"/>
      <c r="QKM44" s="50"/>
      <c r="QKN44" s="50"/>
      <c r="QKO44" s="50"/>
      <c r="QKP44" s="50"/>
      <c r="QKQ44" s="50"/>
      <c r="QKR44" s="50"/>
      <c r="QKS44" s="50"/>
      <c r="QKT44" s="50"/>
      <c r="QKU44" s="50"/>
      <c r="QKV44" s="50"/>
      <c r="QKW44" s="50"/>
      <c r="QKX44" s="50"/>
      <c r="QKY44" s="50"/>
      <c r="QKZ44" s="50"/>
      <c r="QLA44" s="50"/>
      <c r="QLB44" s="50"/>
      <c r="QLC44" s="50"/>
      <c r="QLD44" s="50"/>
      <c r="QLE44" s="50"/>
      <c r="QLF44" s="50"/>
      <c r="QLG44" s="50"/>
      <c r="QLH44" s="50"/>
      <c r="QLI44" s="50"/>
      <c r="QLJ44" s="50"/>
      <c r="QLK44" s="50"/>
      <c r="QLL44" s="50"/>
      <c r="QLM44" s="50"/>
      <c r="QLN44" s="50"/>
      <c r="QLO44" s="50"/>
      <c r="QLP44" s="50"/>
      <c r="QLQ44" s="50"/>
      <c r="QLR44" s="50"/>
      <c r="QLS44" s="50"/>
      <c r="QLT44" s="50"/>
      <c r="QLU44" s="50"/>
      <c r="QLV44" s="50"/>
      <c r="QLW44" s="50"/>
      <c r="QLX44" s="50"/>
      <c r="QLY44" s="50"/>
      <c r="QLZ44" s="50"/>
      <c r="QMA44" s="50"/>
      <c r="QMB44" s="50"/>
      <c r="QMC44" s="50"/>
      <c r="QMD44" s="50"/>
      <c r="QME44" s="50"/>
      <c r="QMF44" s="50"/>
      <c r="QMG44" s="50"/>
      <c r="QMH44" s="50"/>
      <c r="QMI44" s="50"/>
      <c r="QMJ44" s="50"/>
      <c r="QMK44" s="50"/>
      <c r="QML44" s="50"/>
      <c r="QMM44" s="50"/>
      <c r="QMN44" s="50"/>
      <c r="QMO44" s="50"/>
      <c r="QMP44" s="50"/>
      <c r="QMQ44" s="50"/>
      <c r="QMR44" s="50"/>
      <c r="QMS44" s="50"/>
      <c r="QMT44" s="50"/>
      <c r="QMU44" s="50"/>
      <c r="QMV44" s="50"/>
      <c r="QMW44" s="50"/>
      <c r="QMX44" s="50"/>
      <c r="QMY44" s="50"/>
      <c r="QMZ44" s="50"/>
      <c r="QNA44" s="50"/>
      <c r="QNB44" s="50"/>
      <c r="QNC44" s="50"/>
      <c r="QND44" s="50"/>
      <c r="QNE44" s="50"/>
      <c r="QNF44" s="50"/>
      <c r="QNG44" s="50"/>
      <c r="QNH44" s="50"/>
      <c r="QNI44" s="50"/>
      <c r="QNJ44" s="50"/>
      <c r="QNK44" s="50"/>
      <c r="QNL44" s="50"/>
      <c r="QNM44" s="50"/>
      <c r="QNN44" s="50"/>
      <c r="QNO44" s="50"/>
      <c r="QNP44" s="50"/>
      <c r="QNQ44" s="50"/>
      <c r="QNR44" s="50"/>
      <c r="QNS44" s="50"/>
      <c r="QNT44" s="50"/>
      <c r="QNU44" s="50"/>
      <c r="QNV44" s="50"/>
      <c r="QNW44" s="50"/>
      <c r="QNX44" s="50"/>
      <c r="QNY44" s="50"/>
      <c r="QNZ44" s="50"/>
      <c r="QOA44" s="50"/>
      <c r="QOB44" s="50"/>
      <c r="QOC44" s="50"/>
      <c r="QOD44" s="50"/>
      <c r="QOE44" s="50"/>
      <c r="QOF44" s="50"/>
      <c r="QOG44" s="50"/>
      <c r="QOH44" s="50"/>
      <c r="QOI44" s="50"/>
      <c r="QOJ44" s="50"/>
      <c r="QOK44" s="50"/>
      <c r="QOL44" s="50"/>
      <c r="QOM44" s="50"/>
      <c r="QON44" s="50"/>
      <c r="QOO44" s="50"/>
      <c r="QOP44" s="50"/>
      <c r="QOQ44" s="50"/>
      <c r="QOR44" s="50"/>
      <c r="QOS44" s="50"/>
      <c r="QOT44" s="50"/>
      <c r="QOU44" s="50"/>
      <c r="QOV44" s="50"/>
      <c r="QOW44" s="50"/>
      <c r="QOX44" s="50"/>
      <c r="QOY44" s="50"/>
      <c r="QOZ44" s="50"/>
      <c r="QPA44" s="50"/>
      <c r="QPB44" s="50"/>
      <c r="QPC44" s="50"/>
      <c r="QPD44" s="50"/>
      <c r="QPE44" s="50"/>
      <c r="QPF44" s="50"/>
      <c r="QPG44" s="50"/>
      <c r="QPH44" s="50"/>
      <c r="QPI44" s="50"/>
      <c r="QPJ44" s="50"/>
      <c r="QPK44" s="50"/>
      <c r="QPL44" s="50"/>
      <c r="QPM44" s="50"/>
      <c r="QPN44" s="50"/>
      <c r="QPO44" s="50"/>
      <c r="QPP44" s="50"/>
      <c r="QPQ44" s="50"/>
      <c r="QPR44" s="50"/>
      <c r="QPS44" s="50"/>
      <c r="QPT44" s="50"/>
      <c r="QPU44" s="50"/>
      <c r="QPV44" s="50"/>
      <c r="QPW44" s="50"/>
      <c r="QPX44" s="50"/>
      <c r="QPY44" s="50"/>
      <c r="QPZ44" s="50"/>
      <c r="QQA44" s="50"/>
      <c r="QQB44" s="50"/>
      <c r="QQC44" s="50"/>
      <c r="QQD44" s="50"/>
      <c r="QQE44" s="50"/>
      <c r="QQF44" s="50"/>
      <c r="QQG44" s="50"/>
      <c r="QQH44" s="50"/>
      <c r="QQI44" s="50"/>
      <c r="QQJ44" s="50"/>
      <c r="QQK44" s="50"/>
      <c r="QQL44" s="50"/>
      <c r="QQM44" s="50"/>
      <c r="QQN44" s="50"/>
      <c r="QQO44" s="50"/>
      <c r="QQP44" s="50"/>
      <c r="QQQ44" s="50"/>
      <c r="QQR44" s="50"/>
      <c r="QQS44" s="50"/>
      <c r="QQT44" s="50"/>
      <c r="QQU44" s="50"/>
      <c r="QQV44" s="50"/>
      <c r="QQW44" s="50"/>
      <c r="QQX44" s="50"/>
      <c r="QQY44" s="50"/>
      <c r="QQZ44" s="50"/>
      <c r="QRA44" s="50"/>
      <c r="QRB44" s="50"/>
      <c r="QRC44" s="50"/>
      <c r="QRD44" s="50"/>
      <c r="QRE44" s="50"/>
      <c r="QRF44" s="50"/>
      <c r="QRG44" s="50"/>
      <c r="QRH44" s="50"/>
      <c r="QRI44" s="50"/>
      <c r="QRJ44" s="50"/>
      <c r="QRK44" s="50"/>
      <c r="QRL44" s="50"/>
      <c r="QRM44" s="50"/>
      <c r="QRN44" s="50"/>
      <c r="QRO44" s="50"/>
      <c r="QRP44" s="50"/>
      <c r="QRQ44" s="50"/>
      <c r="QRR44" s="50"/>
      <c r="QRS44" s="50"/>
      <c r="QRT44" s="50"/>
      <c r="QRU44" s="50"/>
      <c r="QRV44" s="50"/>
      <c r="QRW44" s="50"/>
      <c r="QRX44" s="50"/>
      <c r="QRY44" s="50"/>
      <c r="QRZ44" s="50"/>
      <c r="QSA44" s="50"/>
      <c r="QSB44" s="50"/>
      <c r="QSC44" s="50"/>
      <c r="QSD44" s="50"/>
      <c r="QSE44" s="50"/>
      <c r="QSF44" s="50"/>
      <c r="QSG44" s="50"/>
      <c r="QSH44" s="50"/>
      <c r="QSI44" s="50"/>
      <c r="QSJ44" s="50"/>
      <c r="QSK44" s="50"/>
      <c r="QSL44" s="50"/>
      <c r="QSM44" s="50"/>
      <c r="QSN44" s="50"/>
      <c r="QSO44" s="50"/>
      <c r="QSP44" s="50"/>
      <c r="QSQ44" s="50"/>
      <c r="QSR44" s="50"/>
      <c r="QSS44" s="50"/>
      <c r="QST44" s="50"/>
      <c r="QSU44" s="50"/>
      <c r="QSV44" s="50"/>
      <c r="QSW44" s="50"/>
      <c r="QSX44" s="50"/>
      <c r="QSY44" s="50"/>
      <c r="QSZ44" s="50"/>
      <c r="QTA44" s="50"/>
      <c r="QTB44" s="50"/>
      <c r="QTC44" s="50"/>
      <c r="QTD44" s="50"/>
      <c r="QTE44" s="50"/>
      <c r="QTF44" s="50"/>
      <c r="QTG44" s="50"/>
      <c r="QTH44" s="50"/>
      <c r="QTI44" s="50"/>
      <c r="QTJ44" s="50"/>
      <c r="QTK44" s="50"/>
      <c r="QTL44" s="50"/>
      <c r="QTM44" s="50"/>
      <c r="QTN44" s="50"/>
      <c r="QTO44" s="50"/>
      <c r="QTP44" s="50"/>
      <c r="QTQ44" s="50"/>
      <c r="QTR44" s="50"/>
      <c r="QTS44" s="50"/>
      <c r="QTT44" s="50"/>
      <c r="QTU44" s="50"/>
      <c r="QTV44" s="50"/>
      <c r="QTW44" s="50"/>
      <c r="QTX44" s="50"/>
      <c r="QTY44" s="50"/>
      <c r="QTZ44" s="50"/>
      <c r="QUA44" s="50"/>
      <c r="QUB44" s="50"/>
      <c r="QUC44" s="50"/>
      <c r="QUD44" s="50"/>
      <c r="QUE44" s="50"/>
      <c r="QUF44" s="50"/>
      <c r="QUG44" s="50"/>
      <c r="QUH44" s="50"/>
      <c r="QUI44" s="50"/>
      <c r="QUJ44" s="50"/>
      <c r="QUK44" s="50"/>
      <c r="QUL44" s="50"/>
      <c r="QUM44" s="50"/>
      <c r="QUN44" s="50"/>
      <c r="QUO44" s="50"/>
      <c r="QUP44" s="50"/>
      <c r="QUQ44" s="50"/>
      <c r="QUR44" s="50"/>
      <c r="QUS44" s="50"/>
      <c r="QUT44" s="50"/>
      <c r="QUU44" s="50"/>
      <c r="QUV44" s="50"/>
      <c r="QUW44" s="50"/>
      <c r="QUX44" s="50"/>
      <c r="QUY44" s="50"/>
      <c r="QUZ44" s="50"/>
      <c r="QVA44" s="50"/>
      <c r="QVB44" s="50"/>
      <c r="QVC44" s="50"/>
      <c r="QVD44" s="50"/>
      <c r="QVE44" s="50"/>
      <c r="QVF44" s="50"/>
      <c r="QVG44" s="50"/>
      <c r="QVH44" s="50"/>
      <c r="QVI44" s="50"/>
      <c r="QVJ44" s="50"/>
      <c r="QVK44" s="50"/>
      <c r="QVL44" s="50"/>
      <c r="QVM44" s="50"/>
      <c r="QVN44" s="50"/>
      <c r="QVO44" s="50"/>
      <c r="QVP44" s="50"/>
      <c r="QVQ44" s="50"/>
      <c r="QVR44" s="50"/>
      <c r="QVS44" s="50"/>
      <c r="QVT44" s="50"/>
      <c r="QVU44" s="50"/>
      <c r="QVV44" s="50"/>
      <c r="QVW44" s="50"/>
      <c r="QVX44" s="50"/>
      <c r="QVY44" s="50"/>
      <c r="QVZ44" s="50"/>
      <c r="QWA44" s="50"/>
      <c r="QWB44" s="50"/>
      <c r="QWC44" s="50"/>
      <c r="QWD44" s="50"/>
      <c r="QWE44" s="50"/>
      <c r="QWF44" s="50"/>
      <c r="QWG44" s="50"/>
      <c r="QWH44" s="50"/>
      <c r="QWI44" s="50"/>
      <c r="QWJ44" s="50"/>
      <c r="QWK44" s="50"/>
      <c r="QWL44" s="50"/>
      <c r="QWM44" s="50"/>
      <c r="QWN44" s="50"/>
      <c r="QWO44" s="50"/>
      <c r="QWP44" s="50"/>
      <c r="QWQ44" s="50"/>
      <c r="QWR44" s="50"/>
      <c r="QWS44" s="50"/>
      <c r="QWT44" s="50"/>
      <c r="QWU44" s="50"/>
      <c r="QWV44" s="50"/>
      <c r="QWW44" s="50"/>
      <c r="QWX44" s="50"/>
      <c r="QWY44" s="50"/>
      <c r="QWZ44" s="50"/>
      <c r="QXA44" s="50"/>
      <c r="QXB44" s="50"/>
      <c r="QXC44" s="50"/>
      <c r="QXD44" s="50"/>
      <c r="QXE44" s="50"/>
      <c r="QXF44" s="50"/>
      <c r="QXG44" s="50"/>
      <c r="QXH44" s="50"/>
      <c r="QXI44" s="50"/>
      <c r="QXJ44" s="50"/>
      <c r="QXK44" s="50"/>
      <c r="QXL44" s="50"/>
      <c r="QXM44" s="50"/>
      <c r="QXN44" s="50"/>
      <c r="QXO44" s="50"/>
      <c r="QXP44" s="50"/>
      <c r="QXQ44" s="50"/>
      <c r="QXR44" s="50"/>
      <c r="QXS44" s="50"/>
      <c r="QXT44" s="50"/>
      <c r="QXU44" s="50"/>
      <c r="QXV44" s="50"/>
      <c r="QXW44" s="50"/>
      <c r="QXX44" s="50"/>
      <c r="QXY44" s="50"/>
      <c r="QXZ44" s="50"/>
      <c r="QYA44" s="50"/>
      <c r="QYB44" s="50"/>
      <c r="QYC44" s="50"/>
      <c r="QYD44" s="50"/>
      <c r="QYE44" s="50"/>
      <c r="QYF44" s="50"/>
      <c r="QYG44" s="50"/>
      <c r="QYH44" s="50"/>
      <c r="QYI44" s="50"/>
      <c r="QYJ44" s="50"/>
      <c r="QYK44" s="50"/>
      <c r="QYL44" s="50"/>
      <c r="QYM44" s="50"/>
      <c r="QYN44" s="50"/>
      <c r="QYO44" s="50"/>
      <c r="QYP44" s="50"/>
      <c r="QYQ44" s="50"/>
      <c r="QYR44" s="50"/>
      <c r="QYS44" s="50"/>
      <c r="QYT44" s="50"/>
      <c r="QYU44" s="50"/>
      <c r="QYV44" s="50"/>
      <c r="QYW44" s="50"/>
      <c r="QYX44" s="50"/>
      <c r="QYY44" s="50"/>
      <c r="QYZ44" s="50"/>
      <c r="QZA44" s="50"/>
      <c r="QZB44" s="50"/>
      <c r="QZC44" s="50"/>
      <c r="QZD44" s="50"/>
      <c r="QZE44" s="50"/>
      <c r="QZF44" s="50"/>
      <c r="QZG44" s="50"/>
      <c r="QZH44" s="50"/>
      <c r="QZI44" s="50"/>
      <c r="QZJ44" s="50"/>
      <c r="QZK44" s="50"/>
      <c r="QZL44" s="50"/>
      <c r="QZM44" s="50"/>
      <c r="QZN44" s="50"/>
      <c r="QZO44" s="50"/>
      <c r="QZP44" s="50"/>
      <c r="QZQ44" s="50"/>
      <c r="QZR44" s="50"/>
      <c r="QZS44" s="50"/>
      <c r="QZT44" s="50"/>
      <c r="QZU44" s="50"/>
      <c r="QZV44" s="50"/>
      <c r="QZW44" s="50"/>
      <c r="QZX44" s="50"/>
      <c r="QZY44" s="50"/>
      <c r="QZZ44" s="50"/>
      <c r="RAA44" s="50"/>
      <c r="RAB44" s="50"/>
      <c r="RAC44" s="50"/>
      <c r="RAD44" s="50"/>
      <c r="RAE44" s="50"/>
      <c r="RAF44" s="50"/>
      <c r="RAG44" s="50"/>
      <c r="RAH44" s="50"/>
      <c r="RAI44" s="50"/>
      <c r="RAJ44" s="50"/>
      <c r="RAK44" s="50"/>
      <c r="RAL44" s="50"/>
      <c r="RAM44" s="50"/>
      <c r="RAN44" s="50"/>
      <c r="RAO44" s="50"/>
      <c r="RAP44" s="50"/>
      <c r="RAQ44" s="50"/>
      <c r="RAR44" s="50"/>
      <c r="RAS44" s="50"/>
      <c r="RAT44" s="50"/>
      <c r="RAU44" s="50"/>
      <c r="RAV44" s="50"/>
      <c r="RAW44" s="50"/>
      <c r="RAX44" s="50"/>
      <c r="RAY44" s="50"/>
      <c r="RAZ44" s="50"/>
      <c r="RBA44" s="50"/>
      <c r="RBB44" s="50"/>
      <c r="RBC44" s="50"/>
      <c r="RBD44" s="50"/>
      <c r="RBE44" s="50"/>
      <c r="RBF44" s="50"/>
      <c r="RBG44" s="50"/>
      <c r="RBH44" s="50"/>
      <c r="RBI44" s="50"/>
      <c r="RBJ44" s="50"/>
      <c r="RBK44" s="50"/>
      <c r="RBL44" s="50"/>
      <c r="RBM44" s="50"/>
      <c r="RBN44" s="50"/>
      <c r="RBO44" s="50"/>
      <c r="RBP44" s="50"/>
      <c r="RBQ44" s="50"/>
      <c r="RBR44" s="50"/>
      <c r="RBS44" s="50"/>
      <c r="RBT44" s="50"/>
      <c r="RBU44" s="50"/>
      <c r="RBV44" s="50"/>
      <c r="RBW44" s="50"/>
      <c r="RBX44" s="50"/>
      <c r="RBY44" s="50"/>
      <c r="RBZ44" s="50"/>
      <c r="RCA44" s="50"/>
      <c r="RCB44" s="50"/>
      <c r="RCC44" s="50"/>
      <c r="RCD44" s="50"/>
      <c r="RCE44" s="50"/>
      <c r="RCF44" s="50"/>
      <c r="RCG44" s="50"/>
      <c r="RCH44" s="50"/>
      <c r="RCI44" s="50"/>
      <c r="RCJ44" s="50"/>
      <c r="RCK44" s="50"/>
      <c r="RCL44" s="50"/>
      <c r="RCM44" s="50"/>
      <c r="RCN44" s="50"/>
      <c r="RCO44" s="50"/>
      <c r="RCP44" s="50"/>
      <c r="RCQ44" s="50"/>
      <c r="RCR44" s="50"/>
      <c r="RCS44" s="50"/>
      <c r="RCT44" s="50"/>
      <c r="RCU44" s="50"/>
      <c r="RCV44" s="50"/>
      <c r="RCW44" s="50"/>
      <c r="RCX44" s="50"/>
      <c r="RCY44" s="50"/>
      <c r="RCZ44" s="50"/>
      <c r="RDA44" s="50"/>
      <c r="RDB44" s="50"/>
      <c r="RDC44" s="50"/>
      <c r="RDD44" s="50"/>
      <c r="RDE44" s="50"/>
      <c r="RDF44" s="50"/>
      <c r="RDG44" s="50"/>
      <c r="RDH44" s="50"/>
      <c r="RDI44" s="50"/>
      <c r="RDJ44" s="50"/>
      <c r="RDK44" s="50"/>
      <c r="RDL44" s="50"/>
      <c r="RDM44" s="50"/>
      <c r="RDN44" s="50"/>
      <c r="RDO44" s="50"/>
      <c r="RDP44" s="50"/>
      <c r="RDQ44" s="50"/>
      <c r="RDR44" s="50"/>
      <c r="RDS44" s="50"/>
      <c r="RDT44" s="50"/>
      <c r="RDU44" s="50"/>
      <c r="RDV44" s="50"/>
      <c r="RDW44" s="50"/>
      <c r="RDX44" s="50"/>
      <c r="RDY44" s="50"/>
      <c r="RDZ44" s="50"/>
      <c r="REA44" s="50"/>
      <c r="REB44" s="50"/>
      <c r="REC44" s="50"/>
      <c r="RED44" s="50"/>
      <c r="REE44" s="50"/>
      <c r="REF44" s="50"/>
      <c r="REG44" s="50"/>
      <c r="REH44" s="50"/>
      <c r="REI44" s="50"/>
      <c r="REJ44" s="50"/>
      <c r="REK44" s="50"/>
      <c r="REL44" s="50"/>
      <c r="REM44" s="50"/>
      <c r="REN44" s="50"/>
      <c r="REO44" s="50"/>
      <c r="REP44" s="50"/>
      <c r="REQ44" s="50"/>
      <c r="RER44" s="50"/>
      <c r="RES44" s="50"/>
      <c r="RET44" s="50"/>
      <c r="REU44" s="50"/>
      <c r="REV44" s="50"/>
      <c r="REW44" s="50"/>
      <c r="REX44" s="50"/>
      <c r="REY44" s="50"/>
      <c r="REZ44" s="50"/>
      <c r="RFA44" s="50"/>
      <c r="RFB44" s="50"/>
      <c r="RFC44" s="50"/>
      <c r="RFD44" s="50"/>
      <c r="RFE44" s="50"/>
      <c r="RFF44" s="50"/>
      <c r="RFG44" s="50"/>
      <c r="RFH44" s="50"/>
      <c r="RFI44" s="50"/>
      <c r="RFJ44" s="50"/>
      <c r="RFK44" s="50"/>
      <c r="RFL44" s="50"/>
      <c r="RFM44" s="50"/>
      <c r="RFN44" s="50"/>
      <c r="RFO44" s="50"/>
      <c r="RFP44" s="50"/>
      <c r="RFQ44" s="50"/>
      <c r="RFR44" s="50"/>
      <c r="RFS44" s="50"/>
      <c r="RFT44" s="50"/>
      <c r="RFU44" s="50"/>
      <c r="RFV44" s="50"/>
      <c r="RFW44" s="50"/>
      <c r="RFX44" s="50"/>
      <c r="RFY44" s="50"/>
      <c r="RFZ44" s="50"/>
      <c r="RGA44" s="50"/>
      <c r="RGB44" s="50"/>
      <c r="RGC44" s="50"/>
      <c r="RGD44" s="50"/>
      <c r="RGE44" s="50"/>
      <c r="RGF44" s="50"/>
      <c r="RGG44" s="50"/>
      <c r="RGH44" s="50"/>
      <c r="RGI44" s="50"/>
      <c r="RGJ44" s="50"/>
      <c r="RGK44" s="50"/>
      <c r="RGL44" s="50"/>
      <c r="RGM44" s="50"/>
      <c r="RGN44" s="50"/>
      <c r="RGO44" s="50"/>
      <c r="RGP44" s="50"/>
      <c r="RGQ44" s="50"/>
      <c r="RGR44" s="50"/>
      <c r="RGS44" s="50"/>
      <c r="RGT44" s="50"/>
      <c r="RGU44" s="50"/>
      <c r="RGV44" s="50"/>
      <c r="RGW44" s="50"/>
      <c r="RGX44" s="50"/>
      <c r="RGY44" s="50"/>
      <c r="RGZ44" s="50"/>
      <c r="RHA44" s="50"/>
      <c r="RHB44" s="50"/>
      <c r="RHC44" s="50"/>
      <c r="RHD44" s="50"/>
      <c r="RHE44" s="50"/>
      <c r="RHF44" s="50"/>
      <c r="RHG44" s="50"/>
      <c r="RHH44" s="50"/>
      <c r="RHI44" s="50"/>
      <c r="RHJ44" s="50"/>
      <c r="RHK44" s="50"/>
      <c r="RHL44" s="50"/>
      <c r="RHM44" s="50"/>
      <c r="RHN44" s="50"/>
      <c r="RHO44" s="50"/>
      <c r="RHP44" s="50"/>
      <c r="RHQ44" s="50"/>
      <c r="RHR44" s="50"/>
      <c r="RHS44" s="50"/>
      <c r="RHT44" s="50"/>
      <c r="RHU44" s="50"/>
      <c r="RHV44" s="50"/>
      <c r="RHW44" s="50"/>
      <c r="RHX44" s="50"/>
      <c r="RHY44" s="50"/>
      <c r="RHZ44" s="50"/>
      <c r="RIA44" s="50"/>
      <c r="RIB44" s="50"/>
      <c r="RIC44" s="50"/>
      <c r="RID44" s="50"/>
      <c r="RIE44" s="50"/>
      <c r="RIF44" s="50"/>
      <c r="RIG44" s="50"/>
      <c r="RIH44" s="50"/>
      <c r="RII44" s="50"/>
      <c r="RIJ44" s="50"/>
      <c r="RIK44" s="50"/>
      <c r="RIL44" s="50"/>
      <c r="RIM44" s="50"/>
      <c r="RIN44" s="50"/>
      <c r="RIO44" s="50"/>
      <c r="RIP44" s="50"/>
      <c r="RIQ44" s="50"/>
      <c r="RIR44" s="50"/>
      <c r="RIS44" s="50"/>
      <c r="RIT44" s="50"/>
      <c r="RIU44" s="50"/>
      <c r="RIV44" s="50"/>
      <c r="RIW44" s="50"/>
      <c r="RIX44" s="50"/>
      <c r="RIY44" s="50"/>
      <c r="RIZ44" s="50"/>
      <c r="RJA44" s="50"/>
      <c r="RJB44" s="50"/>
      <c r="RJC44" s="50"/>
      <c r="RJD44" s="50"/>
      <c r="RJE44" s="50"/>
      <c r="RJF44" s="50"/>
      <c r="RJG44" s="50"/>
      <c r="RJH44" s="50"/>
      <c r="RJI44" s="50"/>
      <c r="RJJ44" s="50"/>
      <c r="RJK44" s="50"/>
      <c r="RJL44" s="50"/>
      <c r="RJM44" s="50"/>
      <c r="RJN44" s="50"/>
      <c r="RJO44" s="50"/>
      <c r="RJP44" s="50"/>
      <c r="RJQ44" s="50"/>
      <c r="RJR44" s="50"/>
      <c r="RJS44" s="50"/>
      <c r="RJT44" s="50"/>
      <c r="RJU44" s="50"/>
      <c r="RJV44" s="50"/>
      <c r="RJW44" s="50"/>
      <c r="RJX44" s="50"/>
      <c r="RJY44" s="50"/>
      <c r="RJZ44" s="50"/>
      <c r="RKA44" s="50"/>
      <c r="RKB44" s="50"/>
      <c r="RKC44" s="50"/>
      <c r="RKD44" s="50"/>
      <c r="RKE44" s="50"/>
      <c r="RKF44" s="50"/>
      <c r="RKG44" s="50"/>
      <c r="RKH44" s="50"/>
      <c r="RKI44" s="50"/>
      <c r="RKJ44" s="50"/>
      <c r="RKK44" s="50"/>
      <c r="RKL44" s="50"/>
      <c r="RKM44" s="50"/>
      <c r="RKN44" s="50"/>
      <c r="RKO44" s="50"/>
      <c r="RKP44" s="50"/>
      <c r="RKQ44" s="50"/>
      <c r="RKR44" s="50"/>
      <c r="RKS44" s="50"/>
      <c r="RKT44" s="50"/>
      <c r="RKU44" s="50"/>
      <c r="RKV44" s="50"/>
      <c r="RKW44" s="50"/>
      <c r="RKX44" s="50"/>
      <c r="RKY44" s="50"/>
      <c r="RKZ44" s="50"/>
      <c r="RLA44" s="50"/>
      <c r="RLB44" s="50"/>
      <c r="RLC44" s="50"/>
      <c r="RLD44" s="50"/>
      <c r="RLE44" s="50"/>
      <c r="RLF44" s="50"/>
      <c r="RLG44" s="50"/>
      <c r="RLH44" s="50"/>
      <c r="RLI44" s="50"/>
      <c r="RLJ44" s="50"/>
      <c r="RLK44" s="50"/>
      <c r="RLL44" s="50"/>
      <c r="RLM44" s="50"/>
      <c r="RLN44" s="50"/>
      <c r="RLO44" s="50"/>
      <c r="RLP44" s="50"/>
      <c r="RLQ44" s="50"/>
      <c r="RLR44" s="50"/>
      <c r="RLS44" s="50"/>
      <c r="RLT44" s="50"/>
      <c r="RLU44" s="50"/>
      <c r="RLV44" s="50"/>
      <c r="RLW44" s="50"/>
      <c r="RLX44" s="50"/>
      <c r="RLY44" s="50"/>
      <c r="RLZ44" s="50"/>
      <c r="RMA44" s="50"/>
      <c r="RMB44" s="50"/>
      <c r="RMC44" s="50"/>
      <c r="RMD44" s="50"/>
      <c r="RME44" s="50"/>
      <c r="RMF44" s="50"/>
      <c r="RMG44" s="50"/>
      <c r="RMH44" s="50"/>
      <c r="RMI44" s="50"/>
      <c r="RMJ44" s="50"/>
      <c r="RMK44" s="50"/>
      <c r="RML44" s="50"/>
      <c r="RMM44" s="50"/>
      <c r="RMN44" s="50"/>
      <c r="RMO44" s="50"/>
      <c r="RMP44" s="50"/>
      <c r="RMQ44" s="50"/>
      <c r="RMR44" s="50"/>
      <c r="RMS44" s="50"/>
      <c r="RMT44" s="50"/>
      <c r="RMU44" s="50"/>
      <c r="RMV44" s="50"/>
      <c r="RMW44" s="50"/>
      <c r="RMX44" s="50"/>
      <c r="RMY44" s="50"/>
      <c r="RMZ44" s="50"/>
      <c r="RNA44" s="50"/>
      <c r="RNB44" s="50"/>
      <c r="RNC44" s="50"/>
      <c r="RND44" s="50"/>
      <c r="RNE44" s="50"/>
      <c r="RNF44" s="50"/>
      <c r="RNG44" s="50"/>
      <c r="RNH44" s="50"/>
      <c r="RNI44" s="50"/>
      <c r="RNJ44" s="50"/>
      <c r="RNK44" s="50"/>
      <c r="RNL44" s="50"/>
      <c r="RNM44" s="50"/>
      <c r="RNN44" s="50"/>
      <c r="RNO44" s="50"/>
      <c r="RNP44" s="50"/>
      <c r="RNQ44" s="50"/>
      <c r="RNR44" s="50"/>
      <c r="RNS44" s="50"/>
      <c r="RNT44" s="50"/>
      <c r="RNU44" s="50"/>
      <c r="RNV44" s="50"/>
      <c r="RNW44" s="50"/>
      <c r="RNX44" s="50"/>
      <c r="RNY44" s="50"/>
      <c r="RNZ44" s="50"/>
      <c r="ROA44" s="50"/>
      <c r="ROB44" s="50"/>
      <c r="ROC44" s="50"/>
      <c r="ROD44" s="50"/>
      <c r="ROE44" s="50"/>
      <c r="ROF44" s="50"/>
      <c r="ROG44" s="50"/>
      <c r="ROH44" s="50"/>
      <c r="ROI44" s="50"/>
      <c r="ROJ44" s="50"/>
      <c r="ROK44" s="50"/>
      <c r="ROL44" s="50"/>
      <c r="ROM44" s="50"/>
      <c r="RON44" s="50"/>
      <c r="ROO44" s="50"/>
      <c r="ROP44" s="50"/>
      <c r="ROQ44" s="50"/>
      <c r="ROR44" s="50"/>
      <c r="ROS44" s="50"/>
      <c r="ROT44" s="50"/>
      <c r="ROU44" s="50"/>
      <c r="ROV44" s="50"/>
      <c r="ROW44" s="50"/>
      <c r="ROX44" s="50"/>
      <c r="ROY44" s="50"/>
      <c r="ROZ44" s="50"/>
      <c r="RPA44" s="50"/>
      <c r="RPB44" s="50"/>
      <c r="RPC44" s="50"/>
      <c r="RPD44" s="50"/>
      <c r="RPE44" s="50"/>
      <c r="RPF44" s="50"/>
      <c r="RPG44" s="50"/>
      <c r="RPH44" s="50"/>
      <c r="RPI44" s="50"/>
      <c r="RPJ44" s="50"/>
      <c r="RPK44" s="50"/>
      <c r="RPL44" s="50"/>
      <c r="RPM44" s="50"/>
      <c r="RPN44" s="50"/>
      <c r="RPO44" s="50"/>
      <c r="RPP44" s="50"/>
      <c r="RPQ44" s="50"/>
      <c r="RPR44" s="50"/>
      <c r="RPS44" s="50"/>
      <c r="RPT44" s="50"/>
      <c r="RPU44" s="50"/>
      <c r="RPV44" s="50"/>
      <c r="RPW44" s="50"/>
      <c r="RPX44" s="50"/>
      <c r="RPY44" s="50"/>
      <c r="RPZ44" s="50"/>
      <c r="RQA44" s="50"/>
      <c r="RQB44" s="50"/>
      <c r="RQC44" s="50"/>
      <c r="RQD44" s="50"/>
      <c r="RQE44" s="50"/>
      <c r="RQF44" s="50"/>
      <c r="RQG44" s="50"/>
      <c r="RQH44" s="50"/>
      <c r="RQI44" s="50"/>
      <c r="RQJ44" s="50"/>
      <c r="RQK44" s="50"/>
      <c r="RQL44" s="50"/>
      <c r="RQM44" s="50"/>
      <c r="RQN44" s="50"/>
      <c r="RQO44" s="50"/>
      <c r="RQP44" s="50"/>
      <c r="RQQ44" s="50"/>
      <c r="RQR44" s="50"/>
      <c r="RQS44" s="50"/>
      <c r="RQT44" s="50"/>
      <c r="RQU44" s="50"/>
      <c r="RQV44" s="50"/>
      <c r="RQW44" s="50"/>
      <c r="RQX44" s="50"/>
      <c r="RQY44" s="50"/>
      <c r="RQZ44" s="50"/>
      <c r="RRA44" s="50"/>
      <c r="RRB44" s="50"/>
      <c r="RRC44" s="50"/>
      <c r="RRD44" s="50"/>
      <c r="RRE44" s="50"/>
      <c r="RRF44" s="50"/>
      <c r="RRG44" s="50"/>
      <c r="RRH44" s="50"/>
      <c r="RRI44" s="50"/>
      <c r="RRJ44" s="50"/>
      <c r="RRK44" s="50"/>
      <c r="RRL44" s="50"/>
      <c r="RRM44" s="50"/>
      <c r="RRN44" s="50"/>
      <c r="RRO44" s="50"/>
      <c r="RRP44" s="50"/>
      <c r="RRQ44" s="50"/>
      <c r="RRR44" s="50"/>
      <c r="RRS44" s="50"/>
      <c r="RRT44" s="50"/>
      <c r="RRU44" s="50"/>
      <c r="RRV44" s="50"/>
      <c r="RRW44" s="50"/>
      <c r="RRX44" s="50"/>
      <c r="RRY44" s="50"/>
      <c r="RRZ44" s="50"/>
      <c r="RSA44" s="50"/>
      <c r="RSB44" s="50"/>
      <c r="RSC44" s="50"/>
      <c r="RSD44" s="50"/>
      <c r="RSE44" s="50"/>
      <c r="RSF44" s="50"/>
      <c r="RSG44" s="50"/>
      <c r="RSH44" s="50"/>
      <c r="RSI44" s="50"/>
      <c r="RSJ44" s="50"/>
      <c r="RSK44" s="50"/>
      <c r="RSL44" s="50"/>
      <c r="RSM44" s="50"/>
      <c r="RSN44" s="50"/>
      <c r="RSO44" s="50"/>
      <c r="RSP44" s="50"/>
      <c r="RSQ44" s="50"/>
      <c r="RSR44" s="50"/>
      <c r="RSS44" s="50"/>
      <c r="RST44" s="50"/>
      <c r="RSU44" s="50"/>
      <c r="RSV44" s="50"/>
      <c r="RSW44" s="50"/>
      <c r="RSX44" s="50"/>
      <c r="RSY44" s="50"/>
      <c r="RSZ44" s="50"/>
      <c r="RTA44" s="50"/>
      <c r="RTB44" s="50"/>
      <c r="RTC44" s="50"/>
      <c r="RTD44" s="50"/>
      <c r="RTE44" s="50"/>
      <c r="RTF44" s="50"/>
      <c r="RTG44" s="50"/>
      <c r="RTH44" s="50"/>
      <c r="RTI44" s="50"/>
      <c r="RTJ44" s="50"/>
      <c r="RTK44" s="50"/>
      <c r="RTL44" s="50"/>
      <c r="RTM44" s="50"/>
      <c r="RTN44" s="50"/>
      <c r="RTO44" s="50"/>
      <c r="RTP44" s="50"/>
      <c r="RTQ44" s="50"/>
      <c r="RTR44" s="50"/>
      <c r="RTS44" s="50"/>
      <c r="RTT44" s="50"/>
      <c r="RTU44" s="50"/>
      <c r="RTV44" s="50"/>
      <c r="RTW44" s="50"/>
      <c r="RTX44" s="50"/>
      <c r="RTY44" s="50"/>
      <c r="RTZ44" s="50"/>
      <c r="RUA44" s="50"/>
      <c r="RUB44" s="50"/>
      <c r="RUC44" s="50"/>
      <c r="RUD44" s="50"/>
      <c r="RUE44" s="50"/>
      <c r="RUF44" s="50"/>
      <c r="RUG44" s="50"/>
      <c r="RUH44" s="50"/>
      <c r="RUI44" s="50"/>
      <c r="RUJ44" s="50"/>
      <c r="RUK44" s="50"/>
      <c r="RUL44" s="50"/>
      <c r="RUM44" s="50"/>
      <c r="RUN44" s="50"/>
      <c r="RUO44" s="50"/>
      <c r="RUP44" s="50"/>
      <c r="RUQ44" s="50"/>
      <c r="RUR44" s="50"/>
      <c r="RUS44" s="50"/>
      <c r="RUT44" s="50"/>
      <c r="RUU44" s="50"/>
      <c r="RUV44" s="50"/>
      <c r="RUW44" s="50"/>
      <c r="RUX44" s="50"/>
      <c r="RUY44" s="50"/>
      <c r="RUZ44" s="50"/>
      <c r="RVA44" s="50"/>
      <c r="RVB44" s="50"/>
      <c r="RVC44" s="50"/>
      <c r="RVD44" s="50"/>
      <c r="RVE44" s="50"/>
      <c r="RVF44" s="50"/>
      <c r="RVG44" s="50"/>
      <c r="RVH44" s="50"/>
      <c r="RVI44" s="50"/>
      <c r="RVJ44" s="50"/>
      <c r="RVK44" s="50"/>
      <c r="RVL44" s="50"/>
      <c r="RVM44" s="50"/>
      <c r="RVN44" s="50"/>
      <c r="RVO44" s="50"/>
      <c r="RVP44" s="50"/>
      <c r="RVQ44" s="50"/>
      <c r="RVR44" s="50"/>
      <c r="RVS44" s="50"/>
      <c r="RVT44" s="50"/>
      <c r="RVU44" s="50"/>
      <c r="RVV44" s="50"/>
      <c r="RVW44" s="50"/>
      <c r="RVX44" s="50"/>
      <c r="RVY44" s="50"/>
      <c r="RVZ44" s="50"/>
      <c r="RWA44" s="50"/>
      <c r="RWB44" s="50"/>
      <c r="RWC44" s="50"/>
      <c r="RWD44" s="50"/>
      <c r="RWE44" s="50"/>
      <c r="RWF44" s="50"/>
      <c r="RWG44" s="50"/>
      <c r="RWH44" s="50"/>
      <c r="RWI44" s="50"/>
      <c r="RWJ44" s="50"/>
      <c r="RWK44" s="50"/>
      <c r="RWL44" s="50"/>
      <c r="RWM44" s="50"/>
      <c r="RWN44" s="50"/>
      <c r="RWO44" s="50"/>
      <c r="RWP44" s="50"/>
      <c r="RWQ44" s="50"/>
      <c r="RWR44" s="50"/>
      <c r="RWS44" s="50"/>
      <c r="RWT44" s="50"/>
      <c r="RWU44" s="50"/>
      <c r="RWV44" s="50"/>
      <c r="RWW44" s="50"/>
      <c r="RWX44" s="50"/>
      <c r="RWY44" s="50"/>
      <c r="RWZ44" s="50"/>
      <c r="RXA44" s="50"/>
      <c r="RXB44" s="50"/>
      <c r="RXC44" s="50"/>
      <c r="RXD44" s="50"/>
      <c r="RXE44" s="50"/>
      <c r="RXF44" s="50"/>
      <c r="RXG44" s="50"/>
      <c r="RXH44" s="50"/>
      <c r="RXI44" s="50"/>
      <c r="RXJ44" s="50"/>
      <c r="RXK44" s="50"/>
      <c r="RXL44" s="50"/>
      <c r="RXM44" s="50"/>
      <c r="RXN44" s="50"/>
      <c r="RXO44" s="50"/>
      <c r="RXP44" s="50"/>
      <c r="RXQ44" s="50"/>
      <c r="RXR44" s="50"/>
      <c r="RXS44" s="50"/>
      <c r="RXT44" s="50"/>
      <c r="RXU44" s="50"/>
      <c r="RXV44" s="50"/>
      <c r="RXW44" s="50"/>
      <c r="RXX44" s="50"/>
      <c r="RXY44" s="50"/>
      <c r="RXZ44" s="50"/>
      <c r="RYA44" s="50"/>
      <c r="RYB44" s="50"/>
      <c r="RYC44" s="50"/>
      <c r="RYD44" s="50"/>
      <c r="RYE44" s="50"/>
      <c r="RYF44" s="50"/>
      <c r="RYG44" s="50"/>
      <c r="RYH44" s="50"/>
      <c r="RYI44" s="50"/>
      <c r="RYJ44" s="50"/>
      <c r="RYK44" s="50"/>
      <c r="RYL44" s="50"/>
      <c r="RYM44" s="50"/>
      <c r="RYN44" s="50"/>
      <c r="RYO44" s="50"/>
      <c r="RYP44" s="50"/>
      <c r="RYQ44" s="50"/>
      <c r="RYR44" s="50"/>
      <c r="RYS44" s="50"/>
      <c r="RYT44" s="50"/>
      <c r="RYU44" s="50"/>
      <c r="RYV44" s="50"/>
      <c r="RYW44" s="50"/>
      <c r="RYX44" s="50"/>
      <c r="RYY44" s="50"/>
      <c r="RYZ44" s="50"/>
      <c r="RZA44" s="50"/>
      <c r="RZB44" s="50"/>
      <c r="RZC44" s="50"/>
      <c r="RZD44" s="50"/>
      <c r="RZE44" s="50"/>
      <c r="RZF44" s="50"/>
      <c r="RZG44" s="50"/>
      <c r="RZH44" s="50"/>
      <c r="RZI44" s="50"/>
      <c r="RZJ44" s="50"/>
      <c r="RZK44" s="50"/>
      <c r="RZL44" s="50"/>
      <c r="RZM44" s="50"/>
      <c r="RZN44" s="50"/>
      <c r="RZO44" s="50"/>
      <c r="RZP44" s="50"/>
      <c r="RZQ44" s="50"/>
      <c r="RZR44" s="50"/>
      <c r="RZS44" s="50"/>
      <c r="RZT44" s="50"/>
      <c r="RZU44" s="50"/>
      <c r="RZV44" s="50"/>
      <c r="RZW44" s="50"/>
      <c r="RZX44" s="50"/>
      <c r="RZY44" s="50"/>
      <c r="RZZ44" s="50"/>
      <c r="SAA44" s="50"/>
      <c r="SAB44" s="50"/>
      <c r="SAC44" s="50"/>
      <c r="SAD44" s="50"/>
      <c r="SAE44" s="50"/>
      <c r="SAF44" s="50"/>
      <c r="SAG44" s="50"/>
      <c r="SAH44" s="50"/>
      <c r="SAI44" s="50"/>
      <c r="SAJ44" s="50"/>
      <c r="SAK44" s="50"/>
      <c r="SAL44" s="50"/>
      <c r="SAM44" s="50"/>
      <c r="SAN44" s="50"/>
      <c r="SAO44" s="50"/>
      <c r="SAP44" s="50"/>
      <c r="SAQ44" s="50"/>
      <c r="SAR44" s="50"/>
      <c r="SAS44" s="50"/>
      <c r="SAT44" s="50"/>
      <c r="SAU44" s="50"/>
      <c r="SAV44" s="50"/>
      <c r="SAW44" s="50"/>
      <c r="SAX44" s="50"/>
      <c r="SAY44" s="50"/>
      <c r="SAZ44" s="50"/>
      <c r="SBA44" s="50"/>
      <c r="SBB44" s="50"/>
      <c r="SBC44" s="50"/>
      <c r="SBD44" s="50"/>
      <c r="SBE44" s="50"/>
      <c r="SBF44" s="50"/>
      <c r="SBG44" s="50"/>
      <c r="SBH44" s="50"/>
      <c r="SBI44" s="50"/>
      <c r="SBJ44" s="50"/>
      <c r="SBK44" s="50"/>
      <c r="SBL44" s="50"/>
      <c r="SBM44" s="50"/>
      <c r="SBN44" s="50"/>
      <c r="SBO44" s="50"/>
      <c r="SBP44" s="50"/>
      <c r="SBQ44" s="50"/>
      <c r="SBR44" s="50"/>
      <c r="SBS44" s="50"/>
      <c r="SBT44" s="50"/>
      <c r="SBU44" s="50"/>
      <c r="SBV44" s="50"/>
      <c r="SBW44" s="50"/>
      <c r="SBX44" s="50"/>
      <c r="SBY44" s="50"/>
      <c r="SBZ44" s="50"/>
      <c r="SCA44" s="50"/>
      <c r="SCB44" s="50"/>
      <c r="SCC44" s="50"/>
      <c r="SCD44" s="50"/>
      <c r="SCE44" s="50"/>
      <c r="SCF44" s="50"/>
      <c r="SCG44" s="50"/>
      <c r="SCH44" s="50"/>
      <c r="SCI44" s="50"/>
      <c r="SCJ44" s="50"/>
      <c r="SCK44" s="50"/>
      <c r="SCL44" s="50"/>
      <c r="SCM44" s="50"/>
      <c r="SCN44" s="50"/>
      <c r="SCO44" s="50"/>
      <c r="SCP44" s="50"/>
      <c r="SCQ44" s="50"/>
      <c r="SCR44" s="50"/>
      <c r="SCS44" s="50"/>
      <c r="SCT44" s="50"/>
      <c r="SCU44" s="50"/>
      <c r="SCV44" s="50"/>
      <c r="SCW44" s="50"/>
      <c r="SCX44" s="50"/>
      <c r="SCY44" s="50"/>
      <c r="SCZ44" s="50"/>
      <c r="SDA44" s="50"/>
      <c r="SDB44" s="50"/>
      <c r="SDC44" s="50"/>
      <c r="SDD44" s="50"/>
      <c r="SDE44" s="50"/>
      <c r="SDF44" s="50"/>
      <c r="SDG44" s="50"/>
      <c r="SDH44" s="50"/>
      <c r="SDI44" s="50"/>
      <c r="SDJ44" s="50"/>
      <c r="SDK44" s="50"/>
      <c r="SDL44" s="50"/>
      <c r="SDM44" s="50"/>
      <c r="SDN44" s="50"/>
      <c r="SDO44" s="50"/>
      <c r="SDP44" s="50"/>
      <c r="SDQ44" s="50"/>
      <c r="SDR44" s="50"/>
      <c r="SDS44" s="50"/>
      <c r="SDT44" s="50"/>
      <c r="SDU44" s="50"/>
      <c r="SDV44" s="50"/>
      <c r="SDW44" s="50"/>
      <c r="SDX44" s="50"/>
      <c r="SDY44" s="50"/>
      <c r="SDZ44" s="50"/>
      <c r="SEA44" s="50"/>
      <c r="SEB44" s="50"/>
      <c r="SEC44" s="50"/>
      <c r="SED44" s="50"/>
      <c r="SEE44" s="50"/>
      <c r="SEF44" s="50"/>
      <c r="SEG44" s="50"/>
      <c r="SEH44" s="50"/>
      <c r="SEI44" s="50"/>
      <c r="SEJ44" s="50"/>
      <c r="SEK44" s="50"/>
      <c r="SEL44" s="50"/>
      <c r="SEM44" s="50"/>
      <c r="SEN44" s="50"/>
      <c r="SEO44" s="50"/>
      <c r="SEP44" s="50"/>
      <c r="SEQ44" s="50"/>
      <c r="SER44" s="50"/>
      <c r="SES44" s="50"/>
      <c r="SET44" s="50"/>
      <c r="SEU44" s="50"/>
      <c r="SEV44" s="50"/>
      <c r="SEW44" s="50"/>
      <c r="SEX44" s="50"/>
      <c r="SEY44" s="50"/>
      <c r="SEZ44" s="50"/>
      <c r="SFA44" s="50"/>
      <c r="SFB44" s="50"/>
      <c r="SFC44" s="50"/>
      <c r="SFD44" s="50"/>
      <c r="SFE44" s="50"/>
      <c r="SFF44" s="50"/>
      <c r="SFG44" s="50"/>
      <c r="SFH44" s="50"/>
      <c r="SFI44" s="50"/>
      <c r="SFJ44" s="50"/>
      <c r="SFK44" s="50"/>
      <c r="SFL44" s="50"/>
      <c r="SFM44" s="50"/>
      <c r="SFN44" s="50"/>
      <c r="SFO44" s="50"/>
      <c r="SFP44" s="50"/>
      <c r="SFQ44" s="50"/>
      <c r="SFR44" s="50"/>
      <c r="SFS44" s="50"/>
      <c r="SFT44" s="50"/>
      <c r="SFU44" s="50"/>
      <c r="SFV44" s="50"/>
      <c r="SFW44" s="50"/>
      <c r="SFX44" s="50"/>
      <c r="SFY44" s="50"/>
      <c r="SFZ44" s="50"/>
      <c r="SGA44" s="50"/>
      <c r="SGB44" s="50"/>
      <c r="SGC44" s="50"/>
      <c r="SGD44" s="50"/>
      <c r="SGE44" s="50"/>
      <c r="SGF44" s="50"/>
      <c r="SGG44" s="50"/>
      <c r="SGH44" s="50"/>
      <c r="SGI44" s="50"/>
      <c r="SGJ44" s="50"/>
      <c r="SGK44" s="50"/>
      <c r="SGL44" s="50"/>
      <c r="SGM44" s="50"/>
      <c r="SGN44" s="50"/>
      <c r="SGO44" s="50"/>
      <c r="SGP44" s="50"/>
      <c r="SGQ44" s="50"/>
      <c r="SGR44" s="50"/>
      <c r="SGS44" s="50"/>
      <c r="SGT44" s="50"/>
      <c r="SGU44" s="50"/>
      <c r="SGV44" s="50"/>
      <c r="SGW44" s="50"/>
      <c r="SGX44" s="50"/>
      <c r="SGY44" s="50"/>
      <c r="SGZ44" s="50"/>
      <c r="SHA44" s="50"/>
      <c r="SHB44" s="50"/>
      <c r="SHC44" s="50"/>
      <c r="SHD44" s="50"/>
      <c r="SHE44" s="50"/>
      <c r="SHF44" s="50"/>
      <c r="SHG44" s="50"/>
      <c r="SHH44" s="50"/>
      <c r="SHI44" s="50"/>
      <c r="SHJ44" s="50"/>
      <c r="SHK44" s="50"/>
      <c r="SHL44" s="50"/>
      <c r="SHM44" s="50"/>
      <c r="SHN44" s="50"/>
      <c r="SHO44" s="50"/>
      <c r="SHP44" s="50"/>
      <c r="SHQ44" s="50"/>
      <c r="SHR44" s="50"/>
      <c r="SHS44" s="50"/>
      <c r="SHT44" s="50"/>
      <c r="SHU44" s="50"/>
      <c r="SHV44" s="50"/>
      <c r="SHW44" s="50"/>
      <c r="SHX44" s="50"/>
      <c r="SHY44" s="50"/>
      <c r="SHZ44" s="50"/>
      <c r="SIA44" s="50"/>
      <c r="SIB44" s="50"/>
      <c r="SIC44" s="50"/>
      <c r="SID44" s="50"/>
      <c r="SIE44" s="50"/>
      <c r="SIF44" s="50"/>
      <c r="SIG44" s="50"/>
      <c r="SIH44" s="50"/>
      <c r="SII44" s="50"/>
      <c r="SIJ44" s="50"/>
      <c r="SIK44" s="50"/>
      <c r="SIL44" s="50"/>
      <c r="SIM44" s="50"/>
      <c r="SIN44" s="50"/>
      <c r="SIO44" s="50"/>
      <c r="SIP44" s="50"/>
      <c r="SIQ44" s="50"/>
      <c r="SIR44" s="50"/>
      <c r="SIS44" s="50"/>
      <c r="SIT44" s="50"/>
      <c r="SIU44" s="50"/>
      <c r="SIV44" s="50"/>
      <c r="SIW44" s="50"/>
      <c r="SIX44" s="50"/>
      <c r="SIY44" s="50"/>
      <c r="SIZ44" s="50"/>
      <c r="SJA44" s="50"/>
      <c r="SJB44" s="50"/>
      <c r="SJC44" s="50"/>
      <c r="SJD44" s="50"/>
      <c r="SJE44" s="50"/>
      <c r="SJF44" s="50"/>
      <c r="SJG44" s="50"/>
      <c r="SJH44" s="50"/>
      <c r="SJI44" s="50"/>
      <c r="SJJ44" s="50"/>
      <c r="SJK44" s="50"/>
      <c r="SJL44" s="50"/>
      <c r="SJM44" s="50"/>
      <c r="SJN44" s="50"/>
      <c r="SJO44" s="50"/>
      <c r="SJP44" s="50"/>
      <c r="SJQ44" s="50"/>
      <c r="SJR44" s="50"/>
      <c r="SJS44" s="50"/>
      <c r="SJT44" s="50"/>
      <c r="SJU44" s="50"/>
      <c r="SJV44" s="50"/>
      <c r="SJW44" s="50"/>
      <c r="SJX44" s="50"/>
      <c r="SJY44" s="50"/>
      <c r="SJZ44" s="50"/>
      <c r="SKA44" s="50"/>
      <c r="SKB44" s="50"/>
      <c r="SKC44" s="50"/>
      <c r="SKD44" s="50"/>
      <c r="SKE44" s="50"/>
      <c r="SKF44" s="50"/>
      <c r="SKG44" s="50"/>
      <c r="SKH44" s="50"/>
      <c r="SKI44" s="50"/>
      <c r="SKJ44" s="50"/>
      <c r="SKK44" s="50"/>
      <c r="SKL44" s="50"/>
      <c r="SKM44" s="50"/>
      <c r="SKN44" s="50"/>
      <c r="SKO44" s="50"/>
      <c r="SKP44" s="50"/>
      <c r="SKQ44" s="50"/>
      <c r="SKR44" s="50"/>
      <c r="SKS44" s="50"/>
      <c r="SKT44" s="50"/>
      <c r="SKU44" s="50"/>
      <c r="SKV44" s="50"/>
      <c r="SKW44" s="50"/>
      <c r="SKX44" s="50"/>
      <c r="SKY44" s="50"/>
      <c r="SKZ44" s="50"/>
      <c r="SLA44" s="50"/>
      <c r="SLB44" s="50"/>
      <c r="SLC44" s="50"/>
      <c r="SLD44" s="50"/>
      <c r="SLE44" s="50"/>
      <c r="SLF44" s="50"/>
      <c r="SLG44" s="50"/>
      <c r="SLH44" s="50"/>
      <c r="SLI44" s="50"/>
      <c r="SLJ44" s="50"/>
      <c r="SLK44" s="50"/>
      <c r="SLL44" s="50"/>
      <c r="SLM44" s="50"/>
      <c r="SLN44" s="50"/>
      <c r="SLO44" s="50"/>
      <c r="SLP44" s="50"/>
      <c r="SLQ44" s="50"/>
      <c r="SLR44" s="50"/>
      <c r="SLS44" s="50"/>
      <c r="SLT44" s="50"/>
      <c r="SLU44" s="50"/>
      <c r="SLV44" s="50"/>
      <c r="SLW44" s="50"/>
      <c r="SLX44" s="50"/>
      <c r="SLY44" s="50"/>
      <c r="SLZ44" s="50"/>
      <c r="SMA44" s="50"/>
      <c r="SMB44" s="50"/>
      <c r="SMC44" s="50"/>
      <c r="SMD44" s="50"/>
      <c r="SME44" s="50"/>
      <c r="SMF44" s="50"/>
      <c r="SMG44" s="50"/>
      <c r="SMH44" s="50"/>
      <c r="SMI44" s="50"/>
      <c r="SMJ44" s="50"/>
      <c r="SMK44" s="50"/>
      <c r="SML44" s="50"/>
      <c r="SMM44" s="50"/>
      <c r="SMN44" s="50"/>
      <c r="SMO44" s="50"/>
      <c r="SMP44" s="50"/>
      <c r="SMQ44" s="50"/>
      <c r="SMR44" s="50"/>
      <c r="SMS44" s="50"/>
      <c r="SMT44" s="50"/>
      <c r="SMU44" s="50"/>
      <c r="SMV44" s="50"/>
      <c r="SMW44" s="50"/>
      <c r="SMX44" s="50"/>
      <c r="SMY44" s="50"/>
      <c r="SMZ44" s="50"/>
      <c r="SNA44" s="50"/>
      <c r="SNB44" s="50"/>
      <c r="SNC44" s="50"/>
      <c r="SND44" s="50"/>
      <c r="SNE44" s="50"/>
      <c r="SNF44" s="50"/>
      <c r="SNG44" s="50"/>
      <c r="SNH44" s="50"/>
      <c r="SNI44" s="50"/>
      <c r="SNJ44" s="50"/>
      <c r="SNK44" s="50"/>
      <c r="SNL44" s="50"/>
      <c r="SNM44" s="50"/>
      <c r="SNN44" s="50"/>
      <c r="SNO44" s="50"/>
      <c r="SNP44" s="50"/>
      <c r="SNQ44" s="50"/>
      <c r="SNR44" s="50"/>
      <c r="SNS44" s="50"/>
      <c r="SNT44" s="50"/>
      <c r="SNU44" s="50"/>
      <c r="SNV44" s="50"/>
      <c r="SNW44" s="50"/>
      <c r="SNX44" s="50"/>
      <c r="SNY44" s="50"/>
      <c r="SNZ44" s="50"/>
      <c r="SOA44" s="50"/>
      <c r="SOB44" s="50"/>
      <c r="SOC44" s="50"/>
      <c r="SOD44" s="50"/>
      <c r="SOE44" s="50"/>
      <c r="SOF44" s="50"/>
      <c r="SOG44" s="50"/>
      <c r="SOH44" s="50"/>
      <c r="SOI44" s="50"/>
      <c r="SOJ44" s="50"/>
      <c r="SOK44" s="50"/>
      <c r="SOL44" s="50"/>
      <c r="SOM44" s="50"/>
      <c r="SON44" s="50"/>
      <c r="SOO44" s="50"/>
      <c r="SOP44" s="50"/>
      <c r="SOQ44" s="50"/>
      <c r="SOR44" s="50"/>
      <c r="SOS44" s="50"/>
      <c r="SOT44" s="50"/>
      <c r="SOU44" s="50"/>
      <c r="SOV44" s="50"/>
      <c r="SOW44" s="50"/>
      <c r="SOX44" s="50"/>
      <c r="SOY44" s="50"/>
      <c r="SOZ44" s="50"/>
      <c r="SPA44" s="50"/>
      <c r="SPB44" s="50"/>
      <c r="SPC44" s="50"/>
      <c r="SPD44" s="50"/>
      <c r="SPE44" s="50"/>
      <c r="SPF44" s="50"/>
      <c r="SPG44" s="50"/>
      <c r="SPH44" s="50"/>
      <c r="SPI44" s="50"/>
      <c r="SPJ44" s="50"/>
      <c r="SPK44" s="50"/>
      <c r="SPL44" s="50"/>
      <c r="SPM44" s="50"/>
      <c r="SPN44" s="50"/>
      <c r="SPO44" s="50"/>
      <c r="SPP44" s="50"/>
      <c r="SPQ44" s="50"/>
      <c r="SPR44" s="50"/>
      <c r="SPS44" s="50"/>
      <c r="SPT44" s="50"/>
      <c r="SPU44" s="50"/>
      <c r="SPV44" s="50"/>
      <c r="SPW44" s="50"/>
      <c r="SPX44" s="50"/>
      <c r="SPY44" s="50"/>
      <c r="SPZ44" s="50"/>
      <c r="SQA44" s="50"/>
      <c r="SQB44" s="50"/>
      <c r="SQC44" s="50"/>
      <c r="SQD44" s="50"/>
      <c r="SQE44" s="50"/>
      <c r="SQF44" s="50"/>
      <c r="SQG44" s="50"/>
      <c r="SQH44" s="50"/>
      <c r="SQI44" s="50"/>
      <c r="SQJ44" s="50"/>
      <c r="SQK44" s="50"/>
      <c r="SQL44" s="50"/>
      <c r="SQM44" s="50"/>
      <c r="SQN44" s="50"/>
      <c r="SQO44" s="50"/>
      <c r="SQP44" s="50"/>
      <c r="SQQ44" s="50"/>
      <c r="SQR44" s="50"/>
      <c r="SQS44" s="50"/>
      <c r="SQT44" s="50"/>
      <c r="SQU44" s="50"/>
      <c r="SQV44" s="50"/>
      <c r="SQW44" s="50"/>
      <c r="SQX44" s="50"/>
      <c r="SQY44" s="50"/>
      <c r="SQZ44" s="50"/>
      <c r="SRA44" s="50"/>
      <c r="SRB44" s="50"/>
      <c r="SRC44" s="50"/>
      <c r="SRD44" s="50"/>
      <c r="SRE44" s="50"/>
      <c r="SRF44" s="50"/>
      <c r="SRG44" s="50"/>
      <c r="SRH44" s="50"/>
      <c r="SRI44" s="50"/>
      <c r="SRJ44" s="50"/>
      <c r="SRK44" s="50"/>
      <c r="SRL44" s="50"/>
      <c r="SRM44" s="50"/>
      <c r="SRN44" s="50"/>
      <c r="SRO44" s="50"/>
      <c r="SRP44" s="50"/>
      <c r="SRQ44" s="50"/>
      <c r="SRR44" s="50"/>
      <c r="SRS44" s="50"/>
      <c r="SRT44" s="50"/>
      <c r="SRU44" s="50"/>
      <c r="SRV44" s="50"/>
      <c r="SRW44" s="50"/>
      <c r="SRX44" s="50"/>
      <c r="SRY44" s="50"/>
      <c r="SRZ44" s="50"/>
      <c r="SSA44" s="50"/>
      <c r="SSB44" s="50"/>
      <c r="SSC44" s="50"/>
      <c r="SSD44" s="50"/>
      <c r="SSE44" s="50"/>
      <c r="SSF44" s="50"/>
      <c r="SSG44" s="50"/>
      <c r="SSH44" s="50"/>
      <c r="SSI44" s="50"/>
      <c r="SSJ44" s="50"/>
      <c r="SSK44" s="50"/>
      <c r="SSL44" s="50"/>
      <c r="SSM44" s="50"/>
      <c r="SSN44" s="50"/>
      <c r="SSO44" s="50"/>
      <c r="SSP44" s="50"/>
      <c r="SSQ44" s="50"/>
      <c r="SSR44" s="50"/>
      <c r="SSS44" s="50"/>
      <c r="SST44" s="50"/>
      <c r="SSU44" s="50"/>
      <c r="SSV44" s="50"/>
      <c r="SSW44" s="50"/>
      <c r="SSX44" s="50"/>
      <c r="SSY44" s="50"/>
      <c r="SSZ44" s="50"/>
      <c r="STA44" s="50"/>
      <c r="STB44" s="50"/>
      <c r="STC44" s="50"/>
      <c r="STD44" s="50"/>
      <c r="STE44" s="50"/>
      <c r="STF44" s="50"/>
      <c r="STG44" s="50"/>
      <c r="STH44" s="50"/>
      <c r="STI44" s="50"/>
      <c r="STJ44" s="50"/>
      <c r="STK44" s="50"/>
      <c r="STL44" s="50"/>
      <c r="STM44" s="50"/>
      <c r="STN44" s="50"/>
      <c r="STO44" s="50"/>
      <c r="STP44" s="50"/>
      <c r="STQ44" s="50"/>
      <c r="STR44" s="50"/>
      <c r="STS44" s="50"/>
      <c r="STT44" s="50"/>
      <c r="STU44" s="50"/>
      <c r="STV44" s="50"/>
      <c r="STW44" s="50"/>
      <c r="STX44" s="50"/>
      <c r="STY44" s="50"/>
      <c r="STZ44" s="50"/>
      <c r="SUA44" s="50"/>
      <c r="SUB44" s="50"/>
      <c r="SUC44" s="50"/>
      <c r="SUD44" s="50"/>
      <c r="SUE44" s="50"/>
      <c r="SUF44" s="50"/>
      <c r="SUG44" s="50"/>
      <c r="SUH44" s="50"/>
      <c r="SUI44" s="50"/>
      <c r="SUJ44" s="50"/>
      <c r="SUK44" s="50"/>
      <c r="SUL44" s="50"/>
      <c r="SUM44" s="50"/>
      <c r="SUN44" s="50"/>
      <c r="SUO44" s="50"/>
      <c r="SUP44" s="50"/>
      <c r="SUQ44" s="50"/>
      <c r="SUR44" s="50"/>
      <c r="SUS44" s="50"/>
      <c r="SUT44" s="50"/>
      <c r="SUU44" s="50"/>
      <c r="SUV44" s="50"/>
      <c r="SUW44" s="50"/>
      <c r="SUX44" s="50"/>
      <c r="SUY44" s="50"/>
      <c r="SUZ44" s="50"/>
      <c r="SVA44" s="50"/>
      <c r="SVB44" s="50"/>
      <c r="SVC44" s="50"/>
      <c r="SVD44" s="50"/>
      <c r="SVE44" s="50"/>
      <c r="SVF44" s="50"/>
      <c r="SVG44" s="50"/>
      <c r="SVH44" s="50"/>
      <c r="SVI44" s="50"/>
      <c r="SVJ44" s="50"/>
      <c r="SVK44" s="50"/>
      <c r="SVL44" s="50"/>
      <c r="SVM44" s="50"/>
      <c r="SVN44" s="50"/>
      <c r="SVO44" s="50"/>
      <c r="SVP44" s="50"/>
      <c r="SVQ44" s="50"/>
      <c r="SVR44" s="50"/>
      <c r="SVS44" s="50"/>
      <c r="SVT44" s="50"/>
      <c r="SVU44" s="50"/>
      <c r="SVV44" s="50"/>
      <c r="SVW44" s="50"/>
      <c r="SVX44" s="50"/>
      <c r="SVY44" s="50"/>
      <c r="SVZ44" s="50"/>
      <c r="SWA44" s="50"/>
      <c r="SWB44" s="50"/>
      <c r="SWC44" s="50"/>
      <c r="SWD44" s="50"/>
      <c r="SWE44" s="50"/>
      <c r="SWF44" s="50"/>
      <c r="SWG44" s="50"/>
      <c r="SWH44" s="50"/>
      <c r="SWI44" s="50"/>
      <c r="SWJ44" s="50"/>
      <c r="SWK44" s="50"/>
      <c r="SWL44" s="50"/>
      <c r="SWM44" s="50"/>
      <c r="SWN44" s="50"/>
      <c r="SWO44" s="50"/>
      <c r="SWP44" s="50"/>
      <c r="SWQ44" s="50"/>
      <c r="SWR44" s="50"/>
      <c r="SWS44" s="50"/>
      <c r="SWT44" s="50"/>
      <c r="SWU44" s="50"/>
      <c r="SWV44" s="50"/>
      <c r="SWW44" s="50"/>
      <c r="SWX44" s="50"/>
      <c r="SWY44" s="50"/>
      <c r="SWZ44" s="50"/>
      <c r="SXA44" s="50"/>
      <c r="SXB44" s="50"/>
      <c r="SXC44" s="50"/>
      <c r="SXD44" s="50"/>
      <c r="SXE44" s="50"/>
      <c r="SXF44" s="50"/>
      <c r="SXG44" s="50"/>
      <c r="SXH44" s="50"/>
      <c r="SXI44" s="50"/>
      <c r="SXJ44" s="50"/>
      <c r="SXK44" s="50"/>
      <c r="SXL44" s="50"/>
      <c r="SXM44" s="50"/>
      <c r="SXN44" s="50"/>
      <c r="SXO44" s="50"/>
      <c r="SXP44" s="50"/>
      <c r="SXQ44" s="50"/>
      <c r="SXR44" s="50"/>
      <c r="SXS44" s="50"/>
      <c r="SXT44" s="50"/>
      <c r="SXU44" s="50"/>
      <c r="SXV44" s="50"/>
      <c r="SXW44" s="50"/>
      <c r="SXX44" s="50"/>
      <c r="SXY44" s="50"/>
      <c r="SXZ44" s="50"/>
      <c r="SYA44" s="50"/>
      <c r="SYB44" s="50"/>
      <c r="SYC44" s="50"/>
      <c r="SYD44" s="50"/>
      <c r="SYE44" s="50"/>
      <c r="SYF44" s="50"/>
      <c r="SYG44" s="50"/>
      <c r="SYH44" s="50"/>
      <c r="SYI44" s="50"/>
      <c r="SYJ44" s="50"/>
      <c r="SYK44" s="50"/>
      <c r="SYL44" s="50"/>
      <c r="SYM44" s="50"/>
      <c r="SYN44" s="50"/>
      <c r="SYO44" s="50"/>
      <c r="SYP44" s="50"/>
      <c r="SYQ44" s="50"/>
      <c r="SYR44" s="50"/>
      <c r="SYS44" s="50"/>
      <c r="SYT44" s="50"/>
      <c r="SYU44" s="50"/>
      <c r="SYV44" s="50"/>
      <c r="SYW44" s="50"/>
      <c r="SYX44" s="50"/>
      <c r="SYY44" s="50"/>
      <c r="SYZ44" s="50"/>
      <c r="SZA44" s="50"/>
      <c r="SZB44" s="50"/>
      <c r="SZC44" s="50"/>
      <c r="SZD44" s="50"/>
      <c r="SZE44" s="50"/>
      <c r="SZF44" s="50"/>
      <c r="SZG44" s="50"/>
      <c r="SZH44" s="50"/>
      <c r="SZI44" s="50"/>
      <c r="SZJ44" s="50"/>
      <c r="SZK44" s="50"/>
      <c r="SZL44" s="50"/>
      <c r="SZM44" s="50"/>
      <c r="SZN44" s="50"/>
      <c r="SZO44" s="50"/>
      <c r="SZP44" s="50"/>
      <c r="SZQ44" s="50"/>
      <c r="SZR44" s="50"/>
      <c r="SZS44" s="50"/>
      <c r="SZT44" s="50"/>
      <c r="SZU44" s="50"/>
      <c r="SZV44" s="50"/>
      <c r="SZW44" s="50"/>
      <c r="SZX44" s="50"/>
      <c r="SZY44" s="50"/>
      <c r="SZZ44" s="50"/>
      <c r="TAA44" s="50"/>
      <c r="TAB44" s="50"/>
      <c r="TAC44" s="50"/>
      <c r="TAD44" s="50"/>
      <c r="TAE44" s="50"/>
      <c r="TAF44" s="50"/>
      <c r="TAG44" s="50"/>
      <c r="TAH44" s="50"/>
      <c r="TAI44" s="50"/>
      <c r="TAJ44" s="50"/>
      <c r="TAK44" s="50"/>
      <c r="TAL44" s="50"/>
      <c r="TAM44" s="50"/>
      <c r="TAN44" s="50"/>
      <c r="TAO44" s="50"/>
      <c r="TAP44" s="50"/>
      <c r="TAQ44" s="50"/>
      <c r="TAR44" s="50"/>
      <c r="TAS44" s="50"/>
      <c r="TAT44" s="50"/>
      <c r="TAU44" s="50"/>
      <c r="TAV44" s="50"/>
      <c r="TAW44" s="50"/>
      <c r="TAX44" s="50"/>
      <c r="TAY44" s="50"/>
      <c r="TAZ44" s="50"/>
      <c r="TBA44" s="50"/>
      <c r="TBB44" s="50"/>
      <c r="TBC44" s="50"/>
      <c r="TBD44" s="50"/>
      <c r="TBE44" s="50"/>
      <c r="TBF44" s="50"/>
      <c r="TBG44" s="50"/>
      <c r="TBH44" s="50"/>
      <c r="TBI44" s="50"/>
      <c r="TBJ44" s="50"/>
      <c r="TBK44" s="50"/>
      <c r="TBL44" s="50"/>
      <c r="TBM44" s="50"/>
      <c r="TBN44" s="50"/>
      <c r="TBO44" s="50"/>
      <c r="TBP44" s="50"/>
      <c r="TBQ44" s="50"/>
      <c r="TBR44" s="50"/>
      <c r="TBS44" s="50"/>
      <c r="TBT44" s="50"/>
      <c r="TBU44" s="50"/>
      <c r="TBV44" s="50"/>
      <c r="TBW44" s="50"/>
      <c r="TBX44" s="50"/>
      <c r="TBY44" s="50"/>
      <c r="TBZ44" s="50"/>
      <c r="TCA44" s="50"/>
      <c r="TCB44" s="50"/>
      <c r="TCC44" s="50"/>
      <c r="TCD44" s="50"/>
      <c r="TCE44" s="50"/>
      <c r="TCF44" s="50"/>
      <c r="TCG44" s="50"/>
      <c r="TCH44" s="50"/>
      <c r="TCI44" s="50"/>
      <c r="TCJ44" s="50"/>
      <c r="TCK44" s="50"/>
      <c r="TCL44" s="50"/>
      <c r="TCM44" s="50"/>
      <c r="TCN44" s="50"/>
      <c r="TCO44" s="50"/>
      <c r="TCP44" s="50"/>
      <c r="TCQ44" s="50"/>
      <c r="TCR44" s="50"/>
      <c r="TCS44" s="50"/>
      <c r="TCT44" s="50"/>
      <c r="TCU44" s="50"/>
      <c r="TCV44" s="50"/>
      <c r="TCW44" s="50"/>
      <c r="TCX44" s="50"/>
      <c r="TCY44" s="50"/>
      <c r="TCZ44" s="50"/>
      <c r="TDA44" s="50"/>
      <c r="TDB44" s="50"/>
      <c r="TDC44" s="50"/>
      <c r="TDD44" s="50"/>
      <c r="TDE44" s="50"/>
      <c r="TDF44" s="50"/>
      <c r="TDG44" s="50"/>
      <c r="TDH44" s="50"/>
      <c r="TDI44" s="50"/>
      <c r="TDJ44" s="50"/>
      <c r="TDK44" s="50"/>
      <c r="TDL44" s="50"/>
      <c r="TDM44" s="50"/>
      <c r="TDN44" s="50"/>
      <c r="TDO44" s="50"/>
      <c r="TDP44" s="50"/>
      <c r="TDQ44" s="50"/>
      <c r="TDR44" s="50"/>
      <c r="TDS44" s="50"/>
      <c r="TDT44" s="50"/>
      <c r="TDU44" s="50"/>
      <c r="TDV44" s="50"/>
      <c r="TDW44" s="50"/>
      <c r="TDX44" s="50"/>
      <c r="TDY44" s="50"/>
      <c r="TDZ44" s="50"/>
      <c r="TEA44" s="50"/>
      <c r="TEB44" s="50"/>
      <c r="TEC44" s="50"/>
      <c r="TED44" s="50"/>
      <c r="TEE44" s="50"/>
      <c r="TEF44" s="50"/>
      <c r="TEG44" s="50"/>
      <c r="TEH44" s="50"/>
      <c r="TEI44" s="50"/>
      <c r="TEJ44" s="50"/>
      <c r="TEK44" s="50"/>
      <c r="TEL44" s="50"/>
      <c r="TEM44" s="50"/>
      <c r="TEN44" s="50"/>
      <c r="TEO44" s="50"/>
      <c r="TEP44" s="50"/>
      <c r="TEQ44" s="50"/>
      <c r="TER44" s="50"/>
      <c r="TES44" s="50"/>
      <c r="TET44" s="50"/>
      <c r="TEU44" s="50"/>
      <c r="TEV44" s="50"/>
      <c r="TEW44" s="50"/>
      <c r="TEX44" s="50"/>
      <c r="TEY44" s="50"/>
      <c r="TEZ44" s="50"/>
      <c r="TFA44" s="50"/>
      <c r="TFB44" s="50"/>
      <c r="TFC44" s="50"/>
      <c r="TFD44" s="50"/>
      <c r="TFE44" s="50"/>
      <c r="TFF44" s="50"/>
      <c r="TFG44" s="50"/>
      <c r="TFH44" s="50"/>
      <c r="TFI44" s="50"/>
      <c r="TFJ44" s="50"/>
      <c r="TFK44" s="50"/>
      <c r="TFL44" s="50"/>
      <c r="TFM44" s="50"/>
      <c r="TFN44" s="50"/>
      <c r="TFO44" s="50"/>
      <c r="TFP44" s="50"/>
      <c r="TFQ44" s="50"/>
      <c r="TFR44" s="50"/>
      <c r="TFS44" s="50"/>
      <c r="TFT44" s="50"/>
      <c r="TFU44" s="50"/>
      <c r="TFV44" s="50"/>
      <c r="TFW44" s="50"/>
      <c r="TFX44" s="50"/>
      <c r="TFY44" s="50"/>
      <c r="TFZ44" s="50"/>
      <c r="TGA44" s="50"/>
      <c r="TGB44" s="50"/>
      <c r="TGC44" s="50"/>
      <c r="TGD44" s="50"/>
      <c r="TGE44" s="50"/>
      <c r="TGF44" s="50"/>
      <c r="TGG44" s="50"/>
      <c r="TGH44" s="50"/>
      <c r="TGI44" s="50"/>
      <c r="TGJ44" s="50"/>
      <c r="TGK44" s="50"/>
      <c r="TGL44" s="50"/>
      <c r="TGM44" s="50"/>
      <c r="TGN44" s="50"/>
      <c r="TGO44" s="50"/>
      <c r="TGP44" s="50"/>
      <c r="TGQ44" s="50"/>
      <c r="TGR44" s="50"/>
      <c r="TGS44" s="50"/>
      <c r="TGT44" s="50"/>
      <c r="TGU44" s="50"/>
      <c r="TGV44" s="50"/>
      <c r="TGW44" s="50"/>
      <c r="TGX44" s="50"/>
      <c r="TGY44" s="50"/>
      <c r="TGZ44" s="50"/>
      <c r="THA44" s="50"/>
      <c r="THB44" s="50"/>
      <c r="THC44" s="50"/>
      <c r="THD44" s="50"/>
      <c r="THE44" s="50"/>
      <c r="THF44" s="50"/>
      <c r="THG44" s="50"/>
      <c r="THH44" s="50"/>
      <c r="THI44" s="50"/>
      <c r="THJ44" s="50"/>
      <c r="THK44" s="50"/>
      <c r="THL44" s="50"/>
      <c r="THM44" s="50"/>
      <c r="THN44" s="50"/>
      <c r="THO44" s="50"/>
      <c r="THP44" s="50"/>
      <c r="THQ44" s="50"/>
      <c r="THR44" s="50"/>
      <c r="THS44" s="50"/>
      <c r="THT44" s="50"/>
      <c r="THU44" s="50"/>
      <c r="THV44" s="50"/>
      <c r="THW44" s="50"/>
      <c r="THX44" s="50"/>
      <c r="THY44" s="50"/>
      <c r="THZ44" s="50"/>
      <c r="TIA44" s="50"/>
      <c r="TIB44" s="50"/>
      <c r="TIC44" s="50"/>
      <c r="TID44" s="50"/>
      <c r="TIE44" s="50"/>
      <c r="TIF44" s="50"/>
      <c r="TIG44" s="50"/>
      <c r="TIH44" s="50"/>
      <c r="TII44" s="50"/>
      <c r="TIJ44" s="50"/>
      <c r="TIK44" s="50"/>
      <c r="TIL44" s="50"/>
      <c r="TIM44" s="50"/>
      <c r="TIN44" s="50"/>
      <c r="TIO44" s="50"/>
      <c r="TIP44" s="50"/>
      <c r="TIQ44" s="50"/>
      <c r="TIR44" s="50"/>
      <c r="TIS44" s="50"/>
      <c r="TIT44" s="50"/>
      <c r="TIU44" s="50"/>
      <c r="TIV44" s="50"/>
      <c r="TIW44" s="50"/>
      <c r="TIX44" s="50"/>
      <c r="TIY44" s="50"/>
      <c r="TIZ44" s="50"/>
      <c r="TJA44" s="50"/>
      <c r="TJB44" s="50"/>
      <c r="TJC44" s="50"/>
      <c r="TJD44" s="50"/>
      <c r="TJE44" s="50"/>
      <c r="TJF44" s="50"/>
      <c r="TJG44" s="50"/>
      <c r="TJH44" s="50"/>
      <c r="TJI44" s="50"/>
      <c r="TJJ44" s="50"/>
      <c r="TJK44" s="50"/>
      <c r="TJL44" s="50"/>
      <c r="TJM44" s="50"/>
      <c r="TJN44" s="50"/>
      <c r="TJO44" s="50"/>
      <c r="TJP44" s="50"/>
      <c r="TJQ44" s="50"/>
      <c r="TJR44" s="50"/>
      <c r="TJS44" s="50"/>
      <c r="TJT44" s="50"/>
      <c r="TJU44" s="50"/>
      <c r="TJV44" s="50"/>
      <c r="TJW44" s="50"/>
      <c r="TJX44" s="50"/>
      <c r="TJY44" s="50"/>
      <c r="TJZ44" s="50"/>
      <c r="TKA44" s="50"/>
      <c r="TKB44" s="50"/>
      <c r="TKC44" s="50"/>
      <c r="TKD44" s="50"/>
      <c r="TKE44" s="50"/>
      <c r="TKF44" s="50"/>
      <c r="TKG44" s="50"/>
      <c r="TKH44" s="50"/>
      <c r="TKI44" s="50"/>
      <c r="TKJ44" s="50"/>
      <c r="TKK44" s="50"/>
      <c r="TKL44" s="50"/>
      <c r="TKM44" s="50"/>
      <c r="TKN44" s="50"/>
      <c r="TKO44" s="50"/>
      <c r="TKP44" s="50"/>
      <c r="TKQ44" s="50"/>
      <c r="TKR44" s="50"/>
      <c r="TKS44" s="50"/>
      <c r="TKT44" s="50"/>
      <c r="TKU44" s="50"/>
      <c r="TKV44" s="50"/>
      <c r="TKW44" s="50"/>
      <c r="TKX44" s="50"/>
      <c r="TKY44" s="50"/>
      <c r="TKZ44" s="50"/>
      <c r="TLA44" s="50"/>
      <c r="TLB44" s="50"/>
      <c r="TLC44" s="50"/>
      <c r="TLD44" s="50"/>
      <c r="TLE44" s="50"/>
      <c r="TLF44" s="50"/>
      <c r="TLG44" s="50"/>
      <c r="TLH44" s="50"/>
      <c r="TLI44" s="50"/>
      <c r="TLJ44" s="50"/>
      <c r="TLK44" s="50"/>
      <c r="TLL44" s="50"/>
      <c r="TLM44" s="50"/>
      <c r="TLN44" s="50"/>
      <c r="TLO44" s="50"/>
      <c r="TLP44" s="50"/>
      <c r="TLQ44" s="50"/>
      <c r="TLR44" s="50"/>
      <c r="TLS44" s="50"/>
      <c r="TLT44" s="50"/>
      <c r="TLU44" s="50"/>
      <c r="TLV44" s="50"/>
      <c r="TLW44" s="50"/>
      <c r="TLX44" s="50"/>
      <c r="TLY44" s="50"/>
      <c r="TLZ44" s="50"/>
      <c r="TMA44" s="50"/>
      <c r="TMB44" s="50"/>
      <c r="TMC44" s="50"/>
      <c r="TMD44" s="50"/>
      <c r="TME44" s="50"/>
      <c r="TMF44" s="50"/>
      <c r="TMG44" s="50"/>
      <c r="TMH44" s="50"/>
      <c r="TMI44" s="50"/>
      <c r="TMJ44" s="50"/>
      <c r="TMK44" s="50"/>
      <c r="TML44" s="50"/>
      <c r="TMM44" s="50"/>
      <c r="TMN44" s="50"/>
      <c r="TMO44" s="50"/>
      <c r="TMP44" s="50"/>
      <c r="TMQ44" s="50"/>
      <c r="TMR44" s="50"/>
      <c r="TMS44" s="50"/>
      <c r="TMT44" s="50"/>
      <c r="TMU44" s="50"/>
      <c r="TMV44" s="50"/>
      <c r="TMW44" s="50"/>
      <c r="TMX44" s="50"/>
      <c r="TMY44" s="50"/>
      <c r="TMZ44" s="50"/>
      <c r="TNA44" s="50"/>
      <c r="TNB44" s="50"/>
      <c r="TNC44" s="50"/>
      <c r="TND44" s="50"/>
      <c r="TNE44" s="50"/>
      <c r="TNF44" s="50"/>
      <c r="TNG44" s="50"/>
      <c r="TNH44" s="50"/>
      <c r="TNI44" s="50"/>
      <c r="TNJ44" s="50"/>
      <c r="TNK44" s="50"/>
      <c r="TNL44" s="50"/>
      <c r="TNM44" s="50"/>
      <c r="TNN44" s="50"/>
      <c r="TNO44" s="50"/>
      <c r="TNP44" s="50"/>
      <c r="TNQ44" s="50"/>
      <c r="TNR44" s="50"/>
      <c r="TNS44" s="50"/>
      <c r="TNT44" s="50"/>
      <c r="TNU44" s="50"/>
      <c r="TNV44" s="50"/>
      <c r="TNW44" s="50"/>
      <c r="TNX44" s="50"/>
      <c r="TNY44" s="50"/>
      <c r="TNZ44" s="50"/>
      <c r="TOA44" s="50"/>
      <c r="TOB44" s="50"/>
      <c r="TOC44" s="50"/>
      <c r="TOD44" s="50"/>
      <c r="TOE44" s="50"/>
      <c r="TOF44" s="50"/>
      <c r="TOG44" s="50"/>
      <c r="TOH44" s="50"/>
      <c r="TOI44" s="50"/>
      <c r="TOJ44" s="50"/>
      <c r="TOK44" s="50"/>
      <c r="TOL44" s="50"/>
      <c r="TOM44" s="50"/>
      <c r="TON44" s="50"/>
      <c r="TOO44" s="50"/>
      <c r="TOP44" s="50"/>
      <c r="TOQ44" s="50"/>
      <c r="TOR44" s="50"/>
      <c r="TOS44" s="50"/>
      <c r="TOT44" s="50"/>
      <c r="TOU44" s="50"/>
      <c r="TOV44" s="50"/>
      <c r="TOW44" s="50"/>
      <c r="TOX44" s="50"/>
      <c r="TOY44" s="50"/>
      <c r="TOZ44" s="50"/>
      <c r="TPA44" s="50"/>
      <c r="TPB44" s="50"/>
      <c r="TPC44" s="50"/>
      <c r="TPD44" s="50"/>
      <c r="TPE44" s="50"/>
      <c r="TPF44" s="50"/>
      <c r="TPG44" s="50"/>
      <c r="TPH44" s="50"/>
      <c r="TPI44" s="50"/>
      <c r="TPJ44" s="50"/>
      <c r="TPK44" s="50"/>
      <c r="TPL44" s="50"/>
      <c r="TPM44" s="50"/>
      <c r="TPN44" s="50"/>
      <c r="TPO44" s="50"/>
      <c r="TPP44" s="50"/>
      <c r="TPQ44" s="50"/>
      <c r="TPR44" s="50"/>
      <c r="TPS44" s="50"/>
      <c r="TPT44" s="50"/>
      <c r="TPU44" s="50"/>
      <c r="TPV44" s="50"/>
      <c r="TPW44" s="50"/>
      <c r="TPX44" s="50"/>
      <c r="TPY44" s="50"/>
      <c r="TPZ44" s="50"/>
      <c r="TQA44" s="50"/>
      <c r="TQB44" s="50"/>
      <c r="TQC44" s="50"/>
      <c r="TQD44" s="50"/>
      <c r="TQE44" s="50"/>
      <c r="TQF44" s="50"/>
      <c r="TQG44" s="50"/>
      <c r="TQH44" s="50"/>
      <c r="TQI44" s="50"/>
      <c r="TQJ44" s="50"/>
      <c r="TQK44" s="50"/>
      <c r="TQL44" s="50"/>
      <c r="TQM44" s="50"/>
      <c r="TQN44" s="50"/>
      <c r="TQO44" s="50"/>
      <c r="TQP44" s="50"/>
      <c r="TQQ44" s="50"/>
      <c r="TQR44" s="50"/>
      <c r="TQS44" s="50"/>
      <c r="TQT44" s="50"/>
      <c r="TQU44" s="50"/>
      <c r="TQV44" s="50"/>
      <c r="TQW44" s="50"/>
      <c r="TQX44" s="50"/>
      <c r="TQY44" s="50"/>
      <c r="TQZ44" s="50"/>
      <c r="TRA44" s="50"/>
      <c r="TRB44" s="50"/>
      <c r="TRC44" s="50"/>
      <c r="TRD44" s="50"/>
      <c r="TRE44" s="50"/>
      <c r="TRF44" s="50"/>
      <c r="TRG44" s="50"/>
      <c r="TRH44" s="50"/>
      <c r="TRI44" s="50"/>
      <c r="TRJ44" s="50"/>
      <c r="TRK44" s="50"/>
      <c r="TRL44" s="50"/>
      <c r="TRM44" s="50"/>
      <c r="TRN44" s="50"/>
      <c r="TRO44" s="50"/>
      <c r="TRP44" s="50"/>
      <c r="TRQ44" s="50"/>
      <c r="TRR44" s="50"/>
      <c r="TRS44" s="50"/>
      <c r="TRT44" s="50"/>
      <c r="TRU44" s="50"/>
      <c r="TRV44" s="50"/>
      <c r="TRW44" s="50"/>
      <c r="TRX44" s="50"/>
      <c r="TRY44" s="50"/>
      <c r="TRZ44" s="50"/>
      <c r="TSA44" s="50"/>
      <c r="TSB44" s="50"/>
      <c r="TSC44" s="50"/>
      <c r="TSD44" s="50"/>
      <c r="TSE44" s="50"/>
      <c r="TSF44" s="50"/>
      <c r="TSG44" s="50"/>
      <c r="TSH44" s="50"/>
      <c r="TSI44" s="50"/>
      <c r="TSJ44" s="50"/>
      <c r="TSK44" s="50"/>
      <c r="TSL44" s="50"/>
      <c r="TSM44" s="50"/>
      <c r="TSN44" s="50"/>
      <c r="TSO44" s="50"/>
      <c r="TSP44" s="50"/>
      <c r="TSQ44" s="50"/>
      <c r="TSR44" s="50"/>
      <c r="TSS44" s="50"/>
      <c r="TST44" s="50"/>
      <c r="TSU44" s="50"/>
      <c r="TSV44" s="50"/>
      <c r="TSW44" s="50"/>
      <c r="TSX44" s="50"/>
      <c r="TSY44" s="50"/>
      <c r="TSZ44" s="50"/>
      <c r="TTA44" s="50"/>
      <c r="TTB44" s="50"/>
      <c r="TTC44" s="50"/>
      <c r="TTD44" s="50"/>
      <c r="TTE44" s="50"/>
      <c r="TTF44" s="50"/>
      <c r="TTG44" s="50"/>
      <c r="TTH44" s="50"/>
      <c r="TTI44" s="50"/>
      <c r="TTJ44" s="50"/>
      <c r="TTK44" s="50"/>
      <c r="TTL44" s="50"/>
      <c r="TTM44" s="50"/>
      <c r="TTN44" s="50"/>
      <c r="TTO44" s="50"/>
      <c r="TTP44" s="50"/>
      <c r="TTQ44" s="50"/>
      <c r="TTR44" s="50"/>
      <c r="TTS44" s="50"/>
      <c r="TTT44" s="50"/>
      <c r="TTU44" s="50"/>
      <c r="TTV44" s="50"/>
      <c r="TTW44" s="50"/>
      <c r="TTX44" s="50"/>
      <c r="TTY44" s="50"/>
      <c r="TTZ44" s="50"/>
      <c r="TUA44" s="50"/>
      <c r="TUB44" s="50"/>
      <c r="TUC44" s="50"/>
      <c r="TUD44" s="50"/>
      <c r="TUE44" s="50"/>
      <c r="TUF44" s="50"/>
      <c r="TUG44" s="50"/>
      <c r="TUH44" s="50"/>
      <c r="TUI44" s="50"/>
      <c r="TUJ44" s="50"/>
      <c r="TUK44" s="50"/>
      <c r="TUL44" s="50"/>
      <c r="TUM44" s="50"/>
      <c r="TUN44" s="50"/>
      <c r="TUO44" s="50"/>
      <c r="TUP44" s="50"/>
      <c r="TUQ44" s="50"/>
      <c r="TUR44" s="50"/>
      <c r="TUS44" s="50"/>
      <c r="TUT44" s="50"/>
      <c r="TUU44" s="50"/>
      <c r="TUV44" s="50"/>
      <c r="TUW44" s="50"/>
      <c r="TUX44" s="50"/>
      <c r="TUY44" s="50"/>
      <c r="TUZ44" s="50"/>
      <c r="TVA44" s="50"/>
      <c r="TVB44" s="50"/>
      <c r="TVC44" s="50"/>
      <c r="TVD44" s="50"/>
      <c r="TVE44" s="50"/>
      <c r="TVF44" s="50"/>
      <c r="TVG44" s="50"/>
      <c r="TVH44" s="50"/>
      <c r="TVI44" s="50"/>
      <c r="TVJ44" s="50"/>
      <c r="TVK44" s="50"/>
      <c r="TVL44" s="50"/>
      <c r="TVM44" s="50"/>
      <c r="TVN44" s="50"/>
      <c r="TVO44" s="50"/>
      <c r="TVP44" s="50"/>
      <c r="TVQ44" s="50"/>
      <c r="TVR44" s="50"/>
      <c r="TVS44" s="50"/>
      <c r="TVT44" s="50"/>
      <c r="TVU44" s="50"/>
      <c r="TVV44" s="50"/>
      <c r="TVW44" s="50"/>
      <c r="TVX44" s="50"/>
      <c r="TVY44" s="50"/>
      <c r="TVZ44" s="50"/>
      <c r="TWA44" s="50"/>
      <c r="TWB44" s="50"/>
      <c r="TWC44" s="50"/>
      <c r="TWD44" s="50"/>
      <c r="TWE44" s="50"/>
      <c r="TWF44" s="50"/>
      <c r="TWG44" s="50"/>
      <c r="TWH44" s="50"/>
      <c r="TWI44" s="50"/>
      <c r="TWJ44" s="50"/>
      <c r="TWK44" s="50"/>
      <c r="TWL44" s="50"/>
      <c r="TWM44" s="50"/>
      <c r="TWN44" s="50"/>
      <c r="TWO44" s="50"/>
      <c r="TWP44" s="50"/>
      <c r="TWQ44" s="50"/>
      <c r="TWR44" s="50"/>
      <c r="TWS44" s="50"/>
      <c r="TWT44" s="50"/>
      <c r="TWU44" s="50"/>
      <c r="TWV44" s="50"/>
      <c r="TWW44" s="50"/>
      <c r="TWX44" s="50"/>
      <c r="TWY44" s="50"/>
      <c r="TWZ44" s="50"/>
      <c r="TXA44" s="50"/>
      <c r="TXB44" s="50"/>
      <c r="TXC44" s="50"/>
      <c r="TXD44" s="50"/>
      <c r="TXE44" s="50"/>
      <c r="TXF44" s="50"/>
      <c r="TXG44" s="50"/>
      <c r="TXH44" s="50"/>
      <c r="TXI44" s="50"/>
      <c r="TXJ44" s="50"/>
      <c r="TXK44" s="50"/>
      <c r="TXL44" s="50"/>
      <c r="TXM44" s="50"/>
      <c r="TXN44" s="50"/>
      <c r="TXO44" s="50"/>
      <c r="TXP44" s="50"/>
      <c r="TXQ44" s="50"/>
      <c r="TXR44" s="50"/>
      <c r="TXS44" s="50"/>
      <c r="TXT44" s="50"/>
      <c r="TXU44" s="50"/>
      <c r="TXV44" s="50"/>
      <c r="TXW44" s="50"/>
      <c r="TXX44" s="50"/>
      <c r="TXY44" s="50"/>
      <c r="TXZ44" s="50"/>
      <c r="TYA44" s="50"/>
      <c r="TYB44" s="50"/>
      <c r="TYC44" s="50"/>
      <c r="TYD44" s="50"/>
      <c r="TYE44" s="50"/>
      <c r="TYF44" s="50"/>
      <c r="TYG44" s="50"/>
      <c r="TYH44" s="50"/>
      <c r="TYI44" s="50"/>
      <c r="TYJ44" s="50"/>
      <c r="TYK44" s="50"/>
      <c r="TYL44" s="50"/>
      <c r="TYM44" s="50"/>
      <c r="TYN44" s="50"/>
      <c r="TYO44" s="50"/>
      <c r="TYP44" s="50"/>
      <c r="TYQ44" s="50"/>
      <c r="TYR44" s="50"/>
      <c r="TYS44" s="50"/>
      <c r="TYT44" s="50"/>
      <c r="TYU44" s="50"/>
      <c r="TYV44" s="50"/>
      <c r="TYW44" s="50"/>
      <c r="TYX44" s="50"/>
      <c r="TYY44" s="50"/>
      <c r="TYZ44" s="50"/>
      <c r="TZA44" s="50"/>
      <c r="TZB44" s="50"/>
      <c r="TZC44" s="50"/>
      <c r="TZD44" s="50"/>
      <c r="TZE44" s="50"/>
      <c r="TZF44" s="50"/>
      <c r="TZG44" s="50"/>
      <c r="TZH44" s="50"/>
      <c r="TZI44" s="50"/>
      <c r="TZJ44" s="50"/>
      <c r="TZK44" s="50"/>
      <c r="TZL44" s="50"/>
      <c r="TZM44" s="50"/>
      <c r="TZN44" s="50"/>
      <c r="TZO44" s="50"/>
      <c r="TZP44" s="50"/>
      <c r="TZQ44" s="50"/>
      <c r="TZR44" s="50"/>
      <c r="TZS44" s="50"/>
      <c r="TZT44" s="50"/>
      <c r="TZU44" s="50"/>
      <c r="TZV44" s="50"/>
      <c r="TZW44" s="50"/>
      <c r="TZX44" s="50"/>
      <c r="TZY44" s="50"/>
      <c r="TZZ44" s="50"/>
      <c r="UAA44" s="50"/>
      <c r="UAB44" s="50"/>
      <c r="UAC44" s="50"/>
      <c r="UAD44" s="50"/>
      <c r="UAE44" s="50"/>
      <c r="UAF44" s="50"/>
      <c r="UAG44" s="50"/>
      <c r="UAH44" s="50"/>
      <c r="UAI44" s="50"/>
      <c r="UAJ44" s="50"/>
      <c r="UAK44" s="50"/>
      <c r="UAL44" s="50"/>
      <c r="UAM44" s="50"/>
      <c r="UAN44" s="50"/>
      <c r="UAO44" s="50"/>
      <c r="UAP44" s="50"/>
      <c r="UAQ44" s="50"/>
      <c r="UAR44" s="50"/>
      <c r="UAS44" s="50"/>
      <c r="UAT44" s="50"/>
      <c r="UAU44" s="50"/>
      <c r="UAV44" s="50"/>
      <c r="UAW44" s="50"/>
      <c r="UAX44" s="50"/>
      <c r="UAY44" s="50"/>
      <c r="UAZ44" s="50"/>
      <c r="UBA44" s="50"/>
      <c r="UBB44" s="50"/>
      <c r="UBC44" s="50"/>
      <c r="UBD44" s="50"/>
      <c r="UBE44" s="50"/>
      <c r="UBF44" s="50"/>
      <c r="UBG44" s="50"/>
      <c r="UBH44" s="50"/>
      <c r="UBI44" s="50"/>
      <c r="UBJ44" s="50"/>
      <c r="UBK44" s="50"/>
      <c r="UBL44" s="50"/>
      <c r="UBM44" s="50"/>
      <c r="UBN44" s="50"/>
      <c r="UBO44" s="50"/>
      <c r="UBP44" s="50"/>
      <c r="UBQ44" s="50"/>
      <c r="UBR44" s="50"/>
      <c r="UBS44" s="50"/>
      <c r="UBT44" s="50"/>
      <c r="UBU44" s="50"/>
      <c r="UBV44" s="50"/>
      <c r="UBW44" s="50"/>
      <c r="UBX44" s="50"/>
      <c r="UBY44" s="50"/>
      <c r="UBZ44" s="50"/>
      <c r="UCA44" s="50"/>
      <c r="UCB44" s="50"/>
      <c r="UCC44" s="50"/>
      <c r="UCD44" s="50"/>
      <c r="UCE44" s="50"/>
      <c r="UCF44" s="50"/>
      <c r="UCG44" s="50"/>
      <c r="UCH44" s="50"/>
      <c r="UCI44" s="50"/>
      <c r="UCJ44" s="50"/>
      <c r="UCK44" s="50"/>
      <c r="UCL44" s="50"/>
      <c r="UCM44" s="50"/>
      <c r="UCN44" s="50"/>
      <c r="UCO44" s="50"/>
      <c r="UCP44" s="50"/>
      <c r="UCQ44" s="50"/>
      <c r="UCR44" s="50"/>
      <c r="UCS44" s="50"/>
      <c r="UCT44" s="50"/>
      <c r="UCU44" s="50"/>
      <c r="UCV44" s="50"/>
      <c r="UCW44" s="50"/>
      <c r="UCX44" s="50"/>
      <c r="UCY44" s="50"/>
      <c r="UCZ44" s="50"/>
      <c r="UDA44" s="50"/>
      <c r="UDB44" s="50"/>
      <c r="UDC44" s="50"/>
      <c r="UDD44" s="50"/>
      <c r="UDE44" s="50"/>
      <c r="UDF44" s="50"/>
      <c r="UDG44" s="50"/>
      <c r="UDH44" s="50"/>
      <c r="UDI44" s="50"/>
      <c r="UDJ44" s="50"/>
      <c r="UDK44" s="50"/>
      <c r="UDL44" s="50"/>
      <c r="UDM44" s="50"/>
      <c r="UDN44" s="50"/>
      <c r="UDO44" s="50"/>
      <c r="UDP44" s="50"/>
      <c r="UDQ44" s="50"/>
      <c r="UDR44" s="50"/>
      <c r="UDS44" s="50"/>
      <c r="UDT44" s="50"/>
      <c r="UDU44" s="50"/>
      <c r="UDV44" s="50"/>
      <c r="UDW44" s="50"/>
      <c r="UDX44" s="50"/>
      <c r="UDY44" s="50"/>
      <c r="UDZ44" s="50"/>
      <c r="UEA44" s="50"/>
      <c r="UEB44" s="50"/>
      <c r="UEC44" s="50"/>
      <c r="UED44" s="50"/>
      <c r="UEE44" s="50"/>
      <c r="UEF44" s="50"/>
      <c r="UEG44" s="50"/>
      <c r="UEH44" s="50"/>
      <c r="UEI44" s="50"/>
      <c r="UEJ44" s="50"/>
      <c r="UEK44" s="50"/>
      <c r="UEL44" s="50"/>
      <c r="UEM44" s="50"/>
      <c r="UEN44" s="50"/>
      <c r="UEO44" s="50"/>
      <c r="UEP44" s="50"/>
      <c r="UEQ44" s="50"/>
      <c r="UER44" s="50"/>
      <c r="UES44" s="50"/>
      <c r="UET44" s="50"/>
      <c r="UEU44" s="50"/>
      <c r="UEV44" s="50"/>
      <c r="UEW44" s="50"/>
      <c r="UEX44" s="50"/>
      <c r="UEY44" s="50"/>
      <c r="UEZ44" s="50"/>
      <c r="UFA44" s="50"/>
      <c r="UFB44" s="50"/>
      <c r="UFC44" s="50"/>
      <c r="UFD44" s="50"/>
      <c r="UFE44" s="50"/>
      <c r="UFF44" s="50"/>
      <c r="UFG44" s="50"/>
      <c r="UFH44" s="50"/>
      <c r="UFI44" s="50"/>
      <c r="UFJ44" s="50"/>
      <c r="UFK44" s="50"/>
      <c r="UFL44" s="50"/>
      <c r="UFM44" s="50"/>
      <c r="UFN44" s="50"/>
      <c r="UFO44" s="50"/>
      <c r="UFP44" s="50"/>
      <c r="UFQ44" s="50"/>
      <c r="UFR44" s="50"/>
      <c r="UFS44" s="50"/>
      <c r="UFT44" s="50"/>
      <c r="UFU44" s="50"/>
      <c r="UFV44" s="50"/>
      <c r="UFW44" s="50"/>
      <c r="UFX44" s="50"/>
      <c r="UFY44" s="50"/>
      <c r="UFZ44" s="50"/>
      <c r="UGA44" s="50"/>
      <c r="UGB44" s="50"/>
      <c r="UGC44" s="50"/>
      <c r="UGD44" s="50"/>
      <c r="UGE44" s="50"/>
      <c r="UGF44" s="50"/>
      <c r="UGG44" s="50"/>
      <c r="UGH44" s="50"/>
      <c r="UGI44" s="50"/>
      <c r="UGJ44" s="50"/>
      <c r="UGK44" s="50"/>
      <c r="UGL44" s="50"/>
      <c r="UGM44" s="50"/>
      <c r="UGN44" s="50"/>
      <c r="UGO44" s="50"/>
      <c r="UGP44" s="50"/>
      <c r="UGQ44" s="50"/>
      <c r="UGR44" s="50"/>
      <c r="UGS44" s="50"/>
      <c r="UGT44" s="50"/>
      <c r="UGU44" s="50"/>
      <c r="UGV44" s="50"/>
      <c r="UGW44" s="50"/>
      <c r="UGX44" s="50"/>
      <c r="UGY44" s="50"/>
      <c r="UGZ44" s="50"/>
      <c r="UHA44" s="50"/>
      <c r="UHB44" s="50"/>
      <c r="UHC44" s="50"/>
      <c r="UHD44" s="50"/>
      <c r="UHE44" s="50"/>
      <c r="UHF44" s="50"/>
      <c r="UHG44" s="50"/>
      <c r="UHH44" s="50"/>
      <c r="UHI44" s="50"/>
      <c r="UHJ44" s="50"/>
      <c r="UHK44" s="50"/>
      <c r="UHL44" s="50"/>
      <c r="UHM44" s="50"/>
      <c r="UHN44" s="50"/>
      <c r="UHO44" s="50"/>
      <c r="UHP44" s="50"/>
      <c r="UHQ44" s="50"/>
      <c r="UHR44" s="50"/>
      <c r="UHS44" s="50"/>
      <c r="UHT44" s="50"/>
      <c r="UHU44" s="50"/>
      <c r="UHV44" s="50"/>
      <c r="UHW44" s="50"/>
      <c r="UHX44" s="50"/>
      <c r="UHY44" s="50"/>
      <c r="UHZ44" s="50"/>
      <c r="UIA44" s="50"/>
      <c r="UIB44" s="50"/>
      <c r="UIC44" s="50"/>
      <c r="UID44" s="50"/>
      <c r="UIE44" s="50"/>
      <c r="UIF44" s="50"/>
      <c r="UIG44" s="50"/>
      <c r="UIH44" s="50"/>
      <c r="UII44" s="50"/>
      <c r="UIJ44" s="50"/>
      <c r="UIK44" s="50"/>
      <c r="UIL44" s="50"/>
      <c r="UIM44" s="50"/>
      <c r="UIN44" s="50"/>
      <c r="UIO44" s="50"/>
      <c r="UIP44" s="50"/>
      <c r="UIQ44" s="50"/>
      <c r="UIR44" s="50"/>
      <c r="UIS44" s="50"/>
      <c r="UIT44" s="50"/>
      <c r="UIU44" s="50"/>
      <c r="UIV44" s="50"/>
      <c r="UIW44" s="50"/>
      <c r="UIX44" s="50"/>
      <c r="UIY44" s="50"/>
      <c r="UIZ44" s="50"/>
      <c r="UJA44" s="50"/>
      <c r="UJB44" s="50"/>
      <c r="UJC44" s="50"/>
      <c r="UJD44" s="50"/>
      <c r="UJE44" s="50"/>
      <c r="UJF44" s="50"/>
      <c r="UJG44" s="50"/>
      <c r="UJH44" s="50"/>
      <c r="UJI44" s="50"/>
      <c r="UJJ44" s="50"/>
      <c r="UJK44" s="50"/>
      <c r="UJL44" s="50"/>
      <c r="UJM44" s="50"/>
      <c r="UJN44" s="50"/>
      <c r="UJO44" s="50"/>
      <c r="UJP44" s="50"/>
      <c r="UJQ44" s="50"/>
      <c r="UJR44" s="50"/>
      <c r="UJS44" s="50"/>
      <c r="UJT44" s="50"/>
      <c r="UJU44" s="50"/>
      <c r="UJV44" s="50"/>
      <c r="UJW44" s="50"/>
      <c r="UJX44" s="50"/>
      <c r="UJY44" s="50"/>
      <c r="UJZ44" s="50"/>
      <c r="UKA44" s="50"/>
      <c r="UKB44" s="50"/>
      <c r="UKC44" s="50"/>
      <c r="UKD44" s="50"/>
      <c r="UKE44" s="50"/>
      <c r="UKF44" s="50"/>
      <c r="UKG44" s="50"/>
      <c r="UKH44" s="50"/>
      <c r="UKI44" s="50"/>
      <c r="UKJ44" s="50"/>
      <c r="UKK44" s="50"/>
      <c r="UKL44" s="50"/>
      <c r="UKM44" s="50"/>
      <c r="UKN44" s="50"/>
      <c r="UKO44" s="50"/>
      <c r="UKP44" s="50"/>
      <c r="UKQ44" s="50"/>
      <c r="UKR44" s="50"/>
      <c r="UKS44" s="50"/>
      <c r="UKT44" s="50"/>
      <c r="UKU44" s="50"/>
      <c r="UKV44" s="50"/>
      <c r="UKW44" s="50"/>
      <c r="UKX44" s="50"/>
      <c r="UKY44" s="50"/>
      <c r="UKZ44" s="50"/>
      <c r="ULA44" s="50"/>
      <c r="ULB44" s="50"/>
      <c r="ULC44" s="50"/>
      <c r="ULD44" s="50"/>
      <c r="ULE44" s="50"/>
      <c r="ULF44" s="50"/>
      <c r="ULG44" s="50"/>
      <c r="ULH44" s="50"/>
      <c r="ULI44" s="50"/>
      <c r="ULJ44" s="50"/>
      <c r="ULK44" s="50"/>
      <c r="ULL44" s="50"/>
      <c r="ULM44" s="50"/>
      <c r="ULN44" s="50"/>
      <c r="ULO44" s="50"/>
      <c r="ULP44" s="50"/>
      <c r="ULQ44" s="50"/>
      <c r="ULR44" s="50"/>
      <c r="ULS44" s="50"/>
      <c r="ULT44" s="50"/>
      <c r="ULU44" s="50"/>
      <c r="ULV44" s="50"/>
      <c r="ULW44" s="50"/>
      <c r="ULX44" s="50"/>
      <c r="ULY44" s="50"/>
      <c r="ULZ44" s="50"/>
      <c r="UMA44" s="50"/>
      <c r="UMB44" s="50"/>
      <c r="UMC44" s="50"/>
      <c r="UMD44" s="50"/>
      <c r="UME44" s="50"/>
      <c r="UMF44" s="50"/>
      <c r="UMG44" s="50"/>
      <c r="UMH44" s="50"/>
      <c r="UMI44" s="50"/>
      <c r="UMJ44" s="50"/>
      <c r="UMK44" s="50"/>
      <c r="UML44" s="50"/>
      <c r="UMM44" s="50"/>
      <c r="UMN44" s="50"/>
      <c r="UMO44" s="50"/>
      <c r="UMP44" s="50"/>
      <c r="UMQ44" s="50"/>
      <c r="UMR44" s="50"/>
      <c r="UMS44" s="50"/>
      <c r="UMT44" s="50"/>
      <c r="UMU44" s="50"/>
      <c r="UMV44" s="50"/>
      <c r="UMW44" s="50"/>
      <c r="UMX44" s="50"/>
      <c r="UMY44" s="50"/>
      <c r="UMZ44" s="50"/>
      <c r="UNA44" s="50"/>
      <c r="UNB44" s="50"/>
      <c r="UNC44" s="50"/>
      <c r="UND44" s="50"/>
      <c r="UNE44" s="50"/>
      <c r="UNF44" s="50"/>
      <c r="UNG44" s="50"/>
      <c r="UNH44" s="50"/>
      <c r="UNI44" s="50"/>
      <c r="UNJ44" s="50"/>
      <c r="UNK44" s="50"/>
      <c r="UNL44" s="50"/>
      <c r="UNM44" s="50"/>
      <c r="UNN44" s="50"/>
      <c r="UNO44" s="50"/>
      <c r="UNP44" s="50"/>
      <c r="UNQ44" s="50"/>
      <c r="UNR44" s="50"/>
      <c r="UNS44" s="50"/>
      <c r="UNT44" s="50"/>
      <c r="UNU44" s="50"/>
      <c r="UNV44" s="50"/>
      <c r="UNW44" s="50"/>
      <c r="UNX44" s="50"/>
      <c r="UNY44" s="50"/>
      <c r="UNZ44" s="50"/>
      <c r="UOA44" s="50"/>
      <c r="UOB44" s="50"/>
      <c r="UOC44" s="50"/>
      <c r="UOD44" s="50"/>
      <c r="UOE44" s="50"/>
      <c r="UOF44" s="50"/>
      <c r="UOG44" s="50"/>
      <c r="UOH44" s="50"/>
      <c r="UOI44" s="50"/>
      <c r="UOJ44" s="50"/>
      <c r="UOK44" s="50"/>
      <c r="UOL44" s="50"/>
      <c r="UOM44" s="50"/>
      <c r="UON44" s="50"/>
      <c r="UOO44" s="50"/>
      <c r="UOP44" s="50"/>
      <c r="UOQ44" s="50"/>
      <c r="UOR44" s="50"/>
      <c r="UOS44" s="50"/>
      <c r="UOT44" s="50"/>
      <c r="UOU44" s="50"/>
      <c r="UOV44" s="50"/>
      <c r="UOW44" s="50"/>
      <c r="UOX44" s="50"/>
      <c r="UOY44" s="50"/>
      <c r="UOZ44" s="50"/>
      <c r="UPA44" s="50"/>
      <c r="UPB44" s="50"/>
      <c r="UPC44" s="50"/>
      <c r="UPD44" s="50"/>
      <c r="UPE44" s="50"/>
      <c r="UPF44" s="50"/>
      <c r="UPG44" s="50"/>
      <c r="UPH44" s="50"/>
      <c r="UPI44" s="50"/>
      <c r="UPJ44" s="50"/>
      <c r="UPK44" s="50"/>
      <c r="UPL44" s="50"/>
      <c r="UPM44" s="50"/>
      <c r="UPN44" s="50"/>
      <c r="UPO44" s="50"/>
      <c r="UPP44" s="50"/>
      <c r="UPQ44" s="50"/>
      <c r="UPR44" s="50"/>
      <c r="UPS44" s="50"/>
      <c r="UPT44" s="50"/>
      <c r="UPU44" s="50"/>
      <c r="UPV44" s="50"/>
      <c r="UPW44" s="50"/>
      <c r="UPX44" s="50"/>
      <c r="UPY44" s="50"/>
      <c r="UPZ44" s="50"/>
      <c r="UQA44" s="50"/>
      <c r="UQB44" s="50"/>
      <c r="UQC44" s="50"/>
      <c r="UQD44" s="50"/>
      <c r="UQE44" s="50"/>
      <c r="UQF44" s="50"/>
      <c r="UQG44" s="50"/>
      <c r="UQH44" s="50"/>
      <c r="UQI44" s="50"/>
      <c r="UQJ44" s="50"/>
      <c r="UQK44" s="50"/>
      <c r="UQL44" s="50"/>
      <c r="UQM44" s="50"/>
      <c r="UQN44" s="50"/>
      <c r="UQO44" s="50"/>
      <c r="UQP44" s="50"/>
      <c r="UQQ44" s="50"/>
      <c r="UQR44" s="50"/>
      <c r="UQS44" s="50"/>
      <c r="UQT44" s="50"/>
      <c r="UQU44" s="50"/>
      <c r="UQV44" s="50"/>
      <c r="UQW44" s="50"/>
      <c r="UQX44" s="50"/>
      <c r="UQY44" s="50"/>
      <c r="UQZ44" s="50"/>
      <c r="URA44" s="50"/>
      <c r="URB44" s="50"/>
      <c r="URC44" s="50"/>
      <c r="URD44" s="50"/>
      <c r="URE44" s="50"/>
      <c r="URF44" s="50"/>
      <c r="URG44" s="50"/>
      <c r="URH44" s="50"/>
      <c r="URI44" s="50"/>
      <c r="URJ44" s="50"/>
      <c r="URK44" s="50"/>
      <c r="URL44" s="50"/>
      <c r="URM44" s="50"/>
      <c r="URN44" s="50"/>
      <c r="URO44" s="50"/>
      <c r="URP44" s="50"/>
      <c r="URQ44" s="50"/>
      <c r="URR44" s="50"/>
      <c r="URS44" s="50"/>
      <c r="URT44" s="50"/>
      <c r="URU44" s="50"/>
      <c r="URV44" s="50"/>
      <c r="URW44" s="50"/>
      <c r="URX44" s="50"/>
      <c r="URY44" s="50"/>
      <c r="URZ44" s="50"/>
      <c r="USA44" s="50"/>
      <c r="USB44" s="50"/>
      <c r="USC44" s="50"/>
      <c r="USD44" s="50"/>
      <c r="USE44" s="50"/>
      <c r="USF44" s="50"/>
      <c r="USG44" s="50"/>
      <c r="USH44" s="50"/>
      <c r="USI44" s="50"/>
      <c r="USJ44" s="50"/>
      <c r="USK44" s="50"/>
      <c r="USL44" s="50"/>
      <c r="USM44" s="50"/>
      <c r="USN44" s="50"/>
      <c r="USO44" s="50"/>
      <c r="USP44" s="50"/>
      <c r="USQ44" s="50"/>
      <c r="USR44" s="50"/>
      <c r="USS44" s="50"/>
      <c r="UST44" s="50"/>
      <c r="USU44" s="50"/>
      <c r="USV44" s="50"/>
      <c r="USW44" s="50"/>
      <c r="USX44" s="50"/>
      <c r="USY44" s="50"/>
      <c r="USZ44" s="50"/>
      <c r="UTA44" s="50"/>
      <c r="UTB44" s="50"/>
      <c r="UTC44" s="50"/>
      <c r="UTD44" s="50"/>
      <c r="UTE44" s="50"/>
      <c r="UTF44" s="50"/>
      <c r="UTG44" s="50"/>
      <c r="UTH44" s="50"/>
      <c r="UTI44" s="50"/>
      <c r="UTJ44" s="50"/>
      <c r="UTK44" s="50"/>
      <c r="UTL44" s="50"/>
      <c r="UTM44" s="50"/>
      <c r="UTN44" s="50"/>
      <c r="UTO44" s="50"/>
      <c r="UTP44" s="50"/>
      <c r="UTQ44" s="50"/>
      <c r="UTR44" s="50"/>
      <c r="UTS44" s="50"/>
      <c r="UTT44" s="50"/>
      <c r="UTU44" s="50"/>
      <c r="UTV44" s="50"/>
      <c r="UTW44" s="50"/>
      <c r="UTX44" s="50"/>
      <c r="UTY44" s="50"/>
      <c r="UTZ44" s="50"/>
      <c r="UUA44" s="50"/>
      <c r="UUB44" s="50"/>
      <c r="UUC44" s="50"/>
      <c r="UUD44" s="50"/>
      <c r="UUE44" s="50"/>
      <c r="UUF44" s="50"/>
      <c r="UUG44" s="50"/>
      <c r="UUH44" s="50"/>
      <c r="UUI44" s="50"/>
      <c r="UUJ44" s="50"/>
      <c r="UUK44" s="50"/>
      <c r="UUL44" s="50"/>
      <c r="UUM44" s="50"/>
      <c r="UUN44" s="50"/>
      <c r="UUO44" s="50"/>
      <c r="UUP44" s="50"/>
      <c r="UUQ44" s="50"/>
      <c r="UUR44" s="50"/>
      <c r="UUS44" s="50"/>
      <c r="UUT44" s="50"/>
      <c r="UUU44" s="50"/>
      <c r="UUV44" s="50"/>
      <c r="UUW44" s="50"/>
      <c r="UUX44" s="50"/>
      <c r="UUY44" s="50"/>
      <c r="UUZ44" s="50"/>
      <c r="UVA44" s="50"/>
      <c r="UVB44" s="50"/>
      <c r="UVC44" s="50"/>
      <c r="UVD44" s="50"/>
      <c r="UVE44" s="50"/>
      <c r="UVF44" s="50"/>
      <c r="UVG44" s="50"/>
      <c r="UVH44" s="50"/>
      <c r="UVI44" s="50"/>
      <c r="UVJ44" s="50"/>
      <c r="UVK44" s="50"/>
      <c r="UVL44" s="50"/>
      <c r="UVM44" s="50"/>
      <c r="UVN44" s="50"/>
      <c r="UVO44" s="50"/>
      <c r="UVP44" s="50"/>
      <c r="UVQ44" s="50"/>
      <c r="UVR44" s="50"/>
      <c r="UVS44" s="50"/>
      <c r="UVT44" s="50"/>
      <c r="UVU44" s="50"/>
      <c r="UVV44" s="50"/>
      <c r="UVW44" s="50"/>
      <c r="UVX44" s="50"/>
      <c r="UVY44" s="50"/>
      <c r="UVZ44" s="50"/>
      <c r="UWA44" s="50"/>
      <c r="UWB44" s="50"/>
      <c r="UWC44" s="50"/>
      <c r="UWD44" s="50"/>
      <c r="UWE44" s="50"/>
      <c r="UWF44" s="50"/>
      <c r="UWG44" s="50"/>
      <c r="UWH44" s="50"/>
      <c r="UWI44" s="50"/>
      <c r="UWJ44" s="50"/>
      <c r="UWK44" s="50"/>
      <c r="UWL44" s="50"/>
      <c r="UWM44" s="50"/>
      <c r="UWN44" s="50"/>
      <c r="UWO44" s="50"/>
      <c r="UWP44" s="50"/>
      <c r="UWQ44" s="50"/>
      <c r="UWR44" s="50"/>
      <c r="UWS44" s="50"/>
      <c r="UWT44" s="50"/>
      <c r="UWU44" s="50"/>
      <c r="UWV44" s="50"/>
      <c r="UWW44" s="50"/>
      <c r="UWX44" s="50"/>
      <c r="UWY44" s="50"/>
      <c r="UWZ44" s="50"/>
      <c r="UXA44" s="50"/>
      <c r="UXB44" s="50"/>
      <c r="UXC44" s="50"/>
      <c r="UXD44" s="50"/>
      <c r="UXE44" s="50"/>
      <c r="UXF44" s="50"/>
      <c r="UXG44" s="50"/>
      <c r="UXH44" s="50"/>
      <c r="UXI44" s="50"/>
      <c r="UXJ44" s="50"/>
      <c r="UXK44" s="50"/>
      <c r="UXL44" s="50"/>
      <c r="UXM44" s="50"/>
      <c r="UXN44" s="50"/>
      <c r="UXO44" s="50"/>
      <c r="UXP44" s="50"/>
      <c r="UXQ44" s="50"/>
      <c r="UXR44" s="50"/>
      <c r="UXS44" s="50"/>
      <c r="UXT44" s="50"/>
      <c r="UXU44" s="50"/>
      <c r="UXV44" s="50"/>
      <c r="UXW44" s="50"/>
      <c r="UXX44" s="50"/>
      <c r="UXY44" s="50"/>
      <c r="UXZ44" s="50"/>
      <c r="UYA44" s="50"/>
      <c r="UYB44" s="50"/>
      <c r="UYC44" s="50"/>
      <c r="UYD44" s="50"/>
      <c r="UYE44" s="50"/>
      <c r="UYF44" s="50"/>
      <c r="UYG44" s="50"/>
      <c r="UYH44" s="50"/>
      <c r="UYI44" s="50"/>
      <c r="UYJ44" s="50"/>
      <c r="UYK44" s="50"/>
      <c r="UYL44" s="50"/>
      <c r="UYM44" s="50"/>
      <c r="UYN44" s="50"/>
      <c r="UYO44" s="50"/>
      <c r="UYP44" s="50"/>
      <c r="UYQ44" s="50"/>
      <c r="UYR44" s="50"/>
      <c r="UYS44" s="50"/>
      <c r="UYT44" s="50"/>
      <c r="UYU44" s="50"/>
      <c r="UYV44" s="50"/>
      <c r="UYW44" s="50"/>
      <c r="UYX44" s="50"/>
      <c r="UYY44" s="50"/>
      <c r="UYZ44" s="50"/>
      <c r="UZA44" s="50"/>
      <c r="UZB44" s="50"/>
      <c r="UZC44" s="50"/>
      <c r="UZD44" s="50"/>
      <c r="UZE44" s="50"/>
      <c r="UZF44" s="50"/>
      <c r="UZG44" s="50"/>
      <c r="UZH44" s="50"/>
      <c r="UZI44" s="50"/>
      <c r="UZJ44" s="50"/>
      <c r="UZK44" s="50"/>
      <c r="UZL44" s="50"/>
      <c r="UZM44" s="50"/>
      <c r="UZN44" s="50"/>
      <c r="UZO44" s="50"/>
      <c r="UZP44" s="50"/>
      <c r="UZQ44" s="50"/>
      <c r="UZR44" s="50"/>
      <c r="UZS44" s="50"/>
      <c r="UZT44" s="50"/>
      <c r="UZU44" s="50"/>
      <c r="UZV44" s="50"/>
      <c r="UZW44" s="50"/>
      <c r="UZX44" s="50"/>
      <c r="UZY44" s="50"/>
      <c r="UZZ44" s="50"/>
      <c r="VAA44" s="50"/>
      <c r="VAB44" s="50"/>
      <c r="VAC44" s="50"/>
      <c r="VAD44" s="50"/>
      <c r="VAE44" s="50"/>
      <c r="VAF44" s="50"/>
      <c r="VAG44" s="50"/>
      <c r="VAH44" s="50"/>
      <c r="VAI44" s="50"/>
      <c r="VAJ44" s="50"/>
      <c r="VAK44" s="50"/>
      <c r="VAL44" s="50"/>
      <c r="VAM44" s="50"/>
      <c r="VAN44" s="50"/>
      <c r="VAO44" s="50"/>
      <c r="VAP44" s="50"/>
      <c r="VAQ44" s="50"/>
      <c r="VAR44" s="50"/>
      <c r="VAS44" s="50"/>
      <c r="VAT44" s="50"/>
      <c r="VAU44" s="50"/>
      <c r="VAV44" s="50"/>
      <c r="VAW44" s="50"/>
      <c r="VAX44" s="50"/>
      <c r="VAY44" s="50"/>
      <c r="VAZ44" s="50"/>
      <c r="VBA44" s="50"/>
      <c r="VBB44" s="50"/>
      <c r="VBC44" s="50"/>
      <c r="VBD44" s="50"/>
      <c r="VBE44" s="50"/>
      <c r="VBF44" s="50"/>
      <c r="VBG44" s="50"/>
      <c r="VBH44" s="50"/>
      <c r="VBI44" s="50"/>
      <c r="VBJ44" s="50"/>
      <c r="VBK44" s="50"/>
      <c r="VBL44" s="50"/>
      <c r="VBM44" s="50"/>
      <c r="VBN44" s="50"/>
      <c r="VBO44" s="50"/>
      <c r="VBP44" s="50"/>
      <c r="VBQ44" s="50"/>
      <c r="VBR44" s="50"/>
      <c r="VBS44" s="50"/>
      <c r="VBT44" s="50"/>
      <c r="VBU44" s="50"/>
      <c r="VBV44" s="50"/>
      <c r="VBW44" s="50"/>
      <c r="VBX44" s="50"/>
      <c r="VBY44" s="50"/>
      <c r="VBZ44" s="50"/>
      <c r="VCA44" s="50"/>
      <c r="VCB44" s="50"/>
      <c r="VCC44" s="50"/>
      <c r="VCD44" s="50"/>
      <c r="VCE44" s="50"/>
      <c r="VCF44" s="50"/>
      <c r="VCG44" s="50"/>
      <c r="VCH44" s="50"/>
      <c r="VCI44" s="50"/>
      <c r="VCJ44" s="50"/>
      <c r="VCK44" s="50"/>
      <c r="VCL44" s="50"/>
      <c r="VCM44" s="50"/>
      <c r="VCN44" s="50"/>
      <c r="VCO44" s="50"/>
      <c r="VCP44" s="50"/>
      <c r="VCQ44" s="50"/>
      <c r="VCR44" s="50"/>
      <c r="VCS44" s="50"/>
      <c r="VCT44" s="50"/>
      <c r="VCU44" s="50"/>
      <c r="VCV44" s="50"/>
      <c r="VCW44" s="50"/>
      <c r="VCX44" s="50"/>
      <c r="VCY44" s="50"/>
      <c r="VCZ44" s="50"/>
      <c r="VDA44" s="50"/>
      <c r="VDB44" s="50"/>
      <c r="VDC44" s="50"/>
      <c r="VDD44" s="50"/>
      <c r="VDE44" s="50"/>
      <c r="VDF44" s="50"/>
      <c r="VDG44" s="50"/>
      <c r="VDH44" s="50"/>
      <c r="VDI44" s="50"/>
      <c r="VDJ44" s="50"/>
      <c r="VDK44" s="50"/>
      <c r="VDL44" s="50"/>
      <c r="VDM44" s="50"/>
      <c r="VDN44" s="50"/>
      <c r="VDO44" s="50"/>
      <c r="VDP44" s="50"/>
      <c r="VDQ44" s="50"/>
      <c r="VDR44" s="50"/>
      <c r="VDS44" s="50"/>
      <c r="VDT44" s="50"/>
      <c r="VDU44" s="50"/>
      <c r="VDV44" s="50"/>
      <c r="VDW44" s="50"/>
      <c r="VDX44" s="50"/>
      <c r="VDY44" s="50"/>
      <c r="VDZ44" s="50"/>
      <c r="VEA44" s="50"/>
      <c r="VEB44" s="50"/>
      <c r="VEC44" s="50"/>
      <c r="VED44" s="50"/>
      <c r="VEE44" s="50"/>
      <c r="VEF44" s="50"/>
      <c r="VEG44" s="50"/>
      <c r="VEH44" s="50"/>
      <c r="VEI44" s="50"/>
      <c r="VEJ44" s="50"/>
      <c r="VEK44" s="50"/>
      <c r="VEL44" s="50"/>
      <c r="VEM44" s="50"/>
      <c r="VEN44" s="50"/>
      <c r="VEO44" s="50"/>
      <c r="VEP44" s="50"/>
      <c r="VEQ44" s="50"/>
      <c r="VER44" s="50"/>
      <c r="VES44" s="50"/>
      <c r="VET44" s="50"/>
      <c r="VEU44" s="50"/>
      <c r="VEV44" s="50"/>
      <c r="VEW44" s="50"/>
      <c r="VEX44" s="50"/>
      <c r="VEY44" s="50"/>
      <c r="VEZ44" s="50"/>
      <c r="VFA44" s="50"/>
      <c r="VFB44" s="50"/>
      <c r="VFC44" s="50"/>
      <c r="VFD44" s="50"/>
      <c r="VFE44" s="50"/>
      <c r="VFF44" s="50"/>
      <c r="VFG44" s="50"/>
      <c r="VFH44" s="50"/>
      <c r="VFI44" s="50"/>
      <c r="VFJ44" s="50"/>
      <c r="VFK44" s="50"/>
      <c r="VFL44" s="50"/>
      <c r="VFM44" s="50"/>
      <c r="VFN44" s="50"/>
      <c r="VFO44" s="50"/>
      <c r="VFP44" s="50"/>
      <c r="VFQ44" s="50"/>
      <c r="VFR44" s="50"/>
      <c r="VFS44" s="50"/>
      <c r="VFT44" s="50"/>
      <c r="VFU44" s="50"/>
      <c r="VFV44" s="50"/>
      <c r="VFW44" s="50"/>
      <c r="VFX44" s="50"/>
      <c r="VFY44" s="50"/>
      <c r="VFZ44" s="50"/>
      <c r="VGA44" s="50"/>
      <c r="VGB44" s="50"/>
      <c r="VGC44" s="50"/>
      <c r="VGD44" s="50"/>
      <c r="VGE44" s="50"/>
      <c r="VGF44" s="50"/>
      <c r="VGG44" s="50"/>
      <c r="VGH44" s="50"/>
      <c r="VGI44" s="50"/>
      <c r="VGJ44" s="50"/>
      <c r="VGK44" s="50"/>
      <c r="VGL44" s="50"/>
      <c r="VGM44" s="50"/>
      <c r="VGN44" s="50"/>
      <c r="VGO44" s="50"/>
      <c r="VGP44" s="50"/>
      <c r="VGQ44" s="50"/>
      <c r="VGR44" s="50"/>
      <c r="VGS44" s="50"/>
      <c r="VGT44" s="50"/>
      <c r="VGU44" s="50"/>
      <c r="VGV44" s="50"/>
      <c r="VGW44" s="50"/>
      <c r="VGX44" s="50"/>
      <c r="VGY44" s="50"/>
      <c r="VGZ44" s="50"/>
      <c r="VHA44" s="50"/>
      <c r="VHB44" s="50"/>
      <c r="VHC44" s="50"/>
      <c r="VHD44" s="50"/>
      <c r="VHE44" s="50"/>
      <c r="VHF44" s="50"/>
      <c r="VHG44" s="50"/>
      <c r="VHH44" s="50"/>
      <c r="VHI44" s="50"/>
      <c r="VHJ44" s="50"/>
      <c r="VHK44" s="50"/>
      <c r="VHL44" s="50"/>
      <c r="VHM44" s="50"/>
      <c r="VHN44" s="50"/>
      <c r="VHO44" s="50"/>
      <c r="VHP44" s="50"/>
      <c r="VHQ44" s="50"/>
      <c r="VHR44" s="50"/>
      <c r="VHS44" s="50"/>
      <c r="VHT44" s="50"/>
      <c r="VHU44" s="50"/>
      <c r="VHV44" s="50"/>
      <c r="VHW44" s="50"/>
      <c r="VHX44" s="50"/>
      <c r="VHY44" s="50"/>
      <c r="VHZ44" s="50"/>
      <c r="VIA44" s="50"/>
      <c r="VIB44" s="50"/>
      <c r="VIC44" s="50"/>
      <c r="VID44" s="50"/>
      <c r="VIE44" s="50"/>
      <c r="VIF44" s="50"/>
      <c r="VIG44" s="50"/>
      <c r="VIH44" s="50"/>
      <c r="VII44" s="50"/>
      <c r="VIJ44" s="50"/>
      <c r="VIK44" s="50"/>
      <c r="VIL44" s="50"/>
      <c r="VIM44" s="50"/>
      <c r="VIN44" s="50"/>
      <c r="VIO44" s="50"/>
      <c r="VIP44" s="50"/>
      <c r="VIQ44" s="50"/>
      <c r="VIR44" s="50"/>
      <c r="VIS44" s="50"/>
      <c r="VIT44" s="50"/>
      <c r="VIU44" s="50"/>
      <c r="VIV44" s="50"/>
      <c r="VIW44" s="50"/>
      <c r="VIX44" s="50"/>
      <c r="VIY44" s="50"/>
      <c r="VIZ44" s="50"/>
      <c r="VJA44" s="50"/>
      <c r="VJB44" s="50"/>
      <c r="VJC44" s="50"/>
      <c r="VJD44" s="50"/>
      <c r="VJE44" s="50"/>
      <c r="VJF44" s="50"/>
      <c r="VJG44" s="50"/>
      <c r="VJH44" s="50"/>
      <c r="VJI44" s="50"/>
      <c r="VJJ44" s="50"/>
      <c r="VJK44" s="50"/>
      <c r="VJL44" s="50"/>
      <c r="VJM44" s="50"/>
      <c r="VJN44" s="50"/>
      <c r="VJO44" s="50"/>
      <c r="VJP44" s="50"/>
      <c r="VJQ44" s="50"/>
      <c r="VJR44" s="50"/>
      <c r="VJS44" s="50"/>
      <c r="VJT44" s="50"/>
      <c r="VJU44" s="50"/>
      <c r="VJV44" s="50"/>
      <c r="VJW44" s="50"/>
      <c r="VJX44" s="50"/>
      <c r="VJY44" s="50"/>
      <c r="VJZ44" s="50"/>
      <c r="VKA44" s="50"/>
      <c r="VKB44" s="50"/>
      <c r="VKC44" s="50"/>
      <c r="VKD44" s="50"/>
      <c r="VKE44" s="50"/>
      <c r="VKF44" s="50"/>
      <c r="VKG44" s="50"/>
      <c r="VKH44" s="50"/>
      <c r="VKI44" s="50"/>
      <c r="VKJ44" s="50"/>
      <c r="VKK44" s="50"/>
      <c r="VKL44" s="50"/>
      <c r="VKM44" s="50"/>
      <c r="VKN44" s="50"/>
      <c r="VKO44" s="50"/>
      <c r="VKP44" s="50"/>
      <c r="VKQ44" s="50"/>
      <c r="VKR44" s="50"/>
      <c r="VKS44" s="50"/>
      <c r="VKT44" s="50"/>
      <c r="VKU44" s="50"/>
      <c r="VKV44" s="50"/>
      <c r="VKW44" s="50"/>
      <c r="VKX44" s="50"/>
      <c r="VKY44" s="50"/>
      <c r="VKZ44" s="50"/>
      <c r="VLA44" s="50"/>
      <c r="VLB44" s="50"/>
      <c r="VLC44" s="50"/>
      <c r="VLD44" s="50"/>
      <c r="VLE44" s="50"/>
      <c r="VLF44" s="50"/>
      <c r="VLG44" s="50"/>
      <c r="VLH44" s="50"/>
      <c r="VLI44" s="50"/>
      <c r="VLJ44" s="50"/>
      <c r="VLK44" s="50"/>
      <c r="VLL44" s="50"/>
      <c r="VLM44" s="50"/>
      <c r="VLN44" s="50"/>
      <c r="VLO44" s="50"/>
      <c r="VLP44" s="50"/>
      <c r="VLQ44" s="50"/>
      <c r="VLR44" s="50"/>
      <c r="VLS44" s="50"/>
      <c r="VLT44" s="50"/>
      <c r="VLU44" s="50"/>
      <c r="VLV44" s="50"/>
      <c r="VLW44" s="50"/>
      <c r="VLX44" s="50"/>
      <c r="VLY44" s="50"/>
      <c r="VLZ44" s="50"/>
      <c r="VMA44" s="50"/>
      <c r="VMB44" s="50"/>
      <c r="VMC44" s="50"/>
      <c r="VMD44" s="50"/>
      <c r="VME44" s="50"/>
      <c r="VMF44" s="50"/>
      <c r="VMG44" s="50"/>
      <c r="VMH44" s="50"/>
      <c r="VMI44" s="50"/>
      <c r="VMJ44" s="50"/>
      <c r="VMK44" s="50"/>
      <c r="VML44" s="50"/>
      <c r="VMM44" s="50"/>
      <c r="VMN44" s="50"/>
      <c r="VMO44" s="50"/>
      <c r="VMP44" s="50"/>
      <c r="VMQ44" s="50"/>
      <c r="VMR44" s="50"/>
      <c r="VMS44" s="50"/>
      <c r="VMT44" s="50"/>
      <c r="VMU44" s="50"/>
      <c r="VMV44" s="50"/>
      <c r="VMW44" s="50"/>
      <c r="VMX44" s="50"/>
      <c r="VMY44" s="50"/>
      <c r="VMZ44" s="50"/>
      <c r="VNA44" s="50"/>
      <c r="VNB44" s="50"/>
      <c r="VNC44" s="50"/>
      <c r="VND44" s="50"/>
      <c r="VNE44" s="50"/>
      <c r="VNF44" s="50"/>
      <c r="VNG44" s="50"/>
      <c r="VNH44" s="50"/>
      <c r="VNI44" s="50"/>
      <c r="VNJ44" s="50"/>
      <c r="VNK44" s="50"/>
      <c r="VNL44" s="50"/>
      <c r="VNM44" s="50"/>
      <c r="VNN44" s="50"/>
      <c r="VNO44" s="50"/>
      <c r="VNP44" s="50"/>
      <c r="VNQ44" s="50"/>
      <c r="VNR44" s="50"/>
      <c r="VNS44" s="50"/>
      <c r="VNT44" s="50"/>
      <c r="VNU44" s="50"/>
      <c r="VNV44" s="50"/>
      <c r="VNW44" s="50"/>
      <c r="VNX44" s="50"/>
      <c r="VNY44" s="50"/>
      <c r="VNZ44" s="50"/>
      <c r="VOA44" s="50"/>
      <c r="VOB44" s="50"/>
      <c r="VOC44" s="50"/>
      <c r="VOD44" s="50"/>
      <c r="VOE44" s="50"/>
      <c r="VOF44" s="50"/>
      <c r="VOG44" s="50"/>
      <c r="VOH44" s="50"/>
      <c r="VOI44" s="50"/>
      <c r="VOJ44" s="50"/>
      <c r="VOK44" s="50"/>
      <c r="VOL44" s="50"/>
      <c r="VOM44" s="50"/>
      <c r="VON44" s="50"/>
      <c r="VOO44" s="50"/>
      <c r="VOP44" s="50"/>
      <c r="VOQ44" s="50"/>
      <c r="VOR44" s="50"/>
      <c r="VOS44" s="50"/>
      <c r="VOT44" s="50"/>
      <c r="VOU44" s="50"/>
      <c r="VOV44" s="50"/>
      <c r="VOW44" s="50"/>
      <c r="VOX44" s="50"/>
      <c r="VOY44" s="50"/>
      <c r="VOZ44" s="50"/>
      <c r="VPA44" s="50"/>
      <c r="VPB44" s="50"/>
      <c r="VPC44" s="50"/>
      <c r="VPD44" s="50"/>
      <c r="VPE44" s="50"/>
      <c r="VPF44" s="50"/>
      <c r="VPG44" s="50"/>
      <c r="VPH44" s="50"/>
      <c r="VPI44" s="50"/>
      <c r="VPJ44" s="50"/>
      <c r="VPK44" s="50"/>
      <c r="VPL44" s="50"/>
      <c r="VPM44" s="50"/>
      <c r="VPN44" s="50"/>
      <c r="VPO44" s="50"/>
      <c r="VPP44" s="50"/>
      <c r="VPQ44" s="50"/>
      <c r="VPR44" s="50"/>
      <c r="VPS44" s="50"/>
      <c r="VPT44" s="50"/>
      <c r="VPU44" s="50"/>
      <c r="VPV44" s="50"/>
      <c r="VPW44" s="50"/>
      <c r="VPX44" s="50"/>
      <c r="VPY44" s="50"/>
      <c r="VPZ44" s="50"/>
      <c r="VQA44" s="50"/>
      <c r="VQB44" s="50"/>
      <c r="VQC44" s="50"/>
      <c r="VQD44" s="50"/>
      <c r="VQE44" s="50"/>
      <c r="VQF44" s="50"/>
      <c r="VQG44" s="50"/>
      <c r="VQH44" s="50"/>
      <c r="VQI44" s="50"/>
      <c r="VQJ44" s="50"/>
      <c r="VQK44" s="50"/>
      <c r="VQL44" s="50"/>
      <c r="VQM44" s="50"/>
      <c r="VQN44" s="50"/>
      <c r="VQO44" s="50"/>
      <c r="VQP44" s="50"/>
      <c r="VQQ44" s="50"/>
      <c r="VQR44" s="50"/>
      <c r="VQS44" s="50"/>
      <c r="VQT44" s="50"/>
      <c r="VQU44" s="50"/>
      <c r="VQV44" s="50"/>
      <c r="VQW44" s="50"/>
      <c r="VQX44" s="50"/>
      <c r="VQY44" s="50"/>
      <c r="VQZ44" s="50"/>
      <c r="VRA44" s="50"/>
      <c r="VRB44" s="50"/>
      <c r="VRC44" s="50"/>
      <c r="VRD44" s="50"/>
      <c r="VRE44" s="50"/>
      <c r="VRF44" s="50"/>
      <c r="VRG44" s="50"/>
      <c r="VRH44" s="50"/>
      <c r="VRI44" s="50"/>
      <c r="VRJ44" s="50"/>
      <c r="VRK44" s="50"/>
      <c r="VRL44" s="50"/>
      <c r="VRM44" s="50"/>
      <c r="VRN44" s="50"/>
      <c r="VRO44" s="50"/>
      <c r="VRP44" s="50"/>
      <c r="VRQ44" s="50"/>
      <c r="VRR44" s="50"/>
      <c r="VRS44" s="50"/>
      <c r="VRT44" s="50"/>
      <c r="VRU44" s="50"/>
      <c r="VRV44" s="50"/>
      <c r="VRW44" s="50"/>
      <c r="VRX44" s="50"/>
      <c r="VRY44" s="50"/>
      <c r="VRZ44" s="50"/>
      <c r="VSA44" s="50"/>
      <c r="VSB44" s="50"/>
      <c r="VSC44" s="50"/>
      <c r="VSD44" s="50"/>
      <c r="VSE44" s="50"/>
      <c r="VSF44" s="50"/>
      <c r="VSG44" s="50"/>
      <c r="VSH44" s="50"/>
      <c r="VSI44" s="50"/>
      <c r="VSJ44" s="50"/>
      <c r="VSK44" s="50"/>
      <c r="VSL44" s="50"/>
      <c r="VSM44" s="50"/>
      <c r="VSN44" s="50"/>
      <c r="VSO44" s="50"/>
      <c r="VSP44" s="50"/>
      <c r="VSQ44" s="50"/>
      <c r="VSR44" s="50"/>
      <c r="VSS44" s="50"/>
      <c r="VST44" s="50"/>
      <c r="VSU44" s="50"/>
      <c r="VSV44" s="50"/>
      <c r="VSW44" s="50"/>
      <c r="VSX44" s="50"/>
      <c r="VSY44" s="50"/>
      <c r="VSZ44" s="50"/>
      <c r="VTA44" s="50"/>
      <c r="VTB44" s="50"/>
      <c r="VTC44" s="50"/>
      <c r="VTD44" s="50"/>
      <c r="VTE44" s="50"/>
      <c r="VTF44" s="50"/>
      <c r="VTG44" s="50"/>
      <c r="VTH44" s="50"/>
      <c r="VTI44" s="50"/>
      <c r="VTJ44" s="50"/>
      <c r="VTK44" s="50"/>
      <c r="VTL44" s="50"/>
      <c r="VTM44" s="50"/>
      <c r="VTN44" s="50"/>
      <c r="VTO44" s="50"/>
      <c r="VTP44" s="50"/>
      <c r="VTQ44" s="50"/>
      <c r="VTR44" s="50"/>
      <c r="VTS44" s="50"/>
      <c r="VTT44" s="50"/>
      <c r="VTU44" s="50"/>
      <c r="VTV44" s="50"/>
      <c r="VTW44" s="50"/>
      <c r="VTX44" s="50"/>
      <c r="VTY44" s="50"/>
      <c r="VTZ44" s="50"/>
      <c r="VUA44" s="50"/>
      <c r="VUB44" s="50"/>
      <c r="VUC44" s="50"/>
      <c r="VUD44" s="50"/>
      <c r="VUE44" s="50"/>
      <c r="VUF44" s="50"/>
      <c r="VUG44" s="50"/>
      <c r="VUH44" s="50"/>
      <c r="VUI44" s="50"/>
      <c r="VUJ44" s="50"/>
      <c r="VUK44" s="50"/>
      <c r="VUL44" s="50"/>
      <c r="VUM44" s="50"/>
      <c r="VUN44" s="50"/>
      <c r="VUO44" s="50"/>
      <c r="VUP44" s="50"/>
      <c r="VUQ44" s="50"/>
      <c r="VUR44" s="50"/>
      <c r="VUS44" s="50"/>
      <c r="VUT44" s="50"/>
      <c r="VUU44" s="50"/>
      <c r="VUV44" s="50"/>
      <c r="VUW44" s="50"/>
      <c r="VUX44" s="50"/>
      <c r="VUY44" s="50"/>
      <c r="VUZ44" s="50"/>
      <c r="VVA44" s="50"/>
      <c r="VVB44" s="50"/>
      <c r="VVC44" s="50"/>
      <c r="VVD44" s="50"/>
      <c r="VVE44" s="50"/>
      <c r="VVF44" s="50"/>
      <c r="VVG44" s="50"/>
      <c r="VVH44" s="50"/>
      <c r="VVI44" s="50"/>
      <c r="VVJ44" s="50"/>
      <c r="VVK44" s="50"/>
      <c r="VVL44" s="50"/>
      <c r="VVM44" s="50"/>
      <c r="VVN44" s="50"/>
      <c r="VVO44" s="50"/>
      <c r="VVP44" s="50"/>
      <c r="VVQ44" s="50"/>
      <c r="VVR44" s="50"/>
      <c r="VVS44" s="50"/>
      <c r="VVT44" s="50"/>
      <c r="VVU44" s="50"/>
      <c r="VVV44" s="50"/>
      <c r="VVW44" s="50"/>
      <c r="VVX44" s="50"/>
      <c r="VVY44" s="50"/>
      <c r="VVZ44" s="50"/>
      <c r="VWA44" s="50"/>
      <c r="VWB44" s="50"/>
      <c r="VWC44" s="50"/>
      <c r="VWD44" s="50"/>
      <c r="VWE44" s="50"/>
      <c r="VWF44" s="50"/>
      <c r="VWG44" s="50"/>
      <c r="VWH44" s="50"/>
      <c r="VWI44" s="50"/>
      <c r="VWJ44" s="50"/>
      <c r="VWK44" s="50"/>
      <c r="VWL44" s="50"/>
      <c r="VWM44" s="50"/>
      <c r="VWN44" s="50"/>
      <c r="VWO44" s="50"/>
      <c r="VWP44" s="50"/>
      <c r="VWQ44" s="50"/>
      <c r="VWR44" s="50"/>
      <c r="VWS44" s="50"/>
      <c r="VWT44" s="50"/>
      <c r="VWU44" s="50"/>
      <c r="VWV44" s="50"/>
      <c r="VWW44" s="50"/>
      <c r="VWX44" s="50"/>
      <c r="VWY44" s="50"/>
      <c r="VWZ44" s="50"/>
      <c r="VXA44" s="50"/>
      <c r="VXB44" s="50"/>
      <c r="VXC44" s="50"/>
      <c r="VXD44" s="50"/>
      <c r="VXE44" s="50"/>
      <c r="VXF44" s="50"/>
      <c r="VXG44" s="50"/>
      <c r="VXH44" s="50"/>
      <c r="VXI44" s="50"/>
      <c r="VXJ44" s="50"/>
      <c r="VXK44" s="50"/>
      <c r="VXL44" s="50"/>
      <c r="VXM44" s="50"/>
      <c r="VXN44" s="50"/>
      <c r="VXO44" s="50"/>
      <c r="VXP44" s="50"/>
      <c r="VXQ44" s="50"/>
      <c r="VXR44" s="50"/>
      <c r="VXS44" s="50"/>
      <c r="VXT44" s="50"/>
      <c r="VXU44" s="50"/>
      <c r="VXV44" s="50"/>
      <c r="VXW44" s="50"/>
      <c r="VXX44" s="50"/>
      <c r="VXY44" s="50"/>
      <c r="VXZ44" s="50"/>
      <c r="VYA44" s="50"/>
      <c r="VYB44" s="50"/>
      <c r="VYC44" s="50"/>
      <c r="VYD44" s="50"/>
      <c r="VYE44" s="50"/>
      <c r="VYF44" s="50"/>
      <c r="VYG44" s="50"/>
      <c r="VYH44" s="50"/>
      <c r="VYI44" s="50"/>
      <c r="VYJ44" s="50"/>
      <c r="VYK44" s="50"/>
      <c r="VYL44" s="50"/>
      <c r="VYM44" s="50"/>
      <c r="VYN44" s="50"/>
      <c r="VYO44" s="50"/>
      <c r="VYP44" s="50"/>
      <c r="VYQ44" s="50"/>
      <c r="VYR44" s="50"/>
      <c r="VYS44" s="50"/>
      <c r="VYT44" s="50"/>
      <c r="VYU44" s="50"/>
      <c r="VYV44" s="50"/>
      <c r="VYW44" s="50"/>
      <c r="VYX44" s="50"/>
      <c r="VYY44" s="50"/>
      <c r="VYZ44" s="50"/>
      <c r="VZA44" s="50"/>
      <c r="VZB44" s="50"/>
      <c r="VZC44" s="50"/>
      <c r="VZD44" s="50"/>
      <c r="VZE44" s="50"/>
      <c r="VZF44" s="50"/>
      <c r="VZG44" s="50"/>
      <c r="VZH44" s="50"/>
      <c r="VZI44" s="50"/>
      <c r="VZJ44" s="50"/>
      <c r="VZK44" s="50"/>
      <c r="VZL44" s="50"/>
      <c r="VZM44" s="50"/>
      <c r="VZN44" s="50"/>
      <c r="VZO44" s="50"/>
      <c r="VZP44" s="50"/>
      <c r="VZQ44" s="50"/>
      <c r="VZR44" s="50"/>
      <c r="VZS44" s="50"/>
      <c r="VZT44" s="50"/>
      <c r="VZU44" s="50"/>
      <c r="VZV44" s="50"/>
      <c r="VZW44" s="50"/>
      <c r="VZX44" s="50"/>
      <c r="VZY44" s="50"/>
      <c r="VZZ44" s="50"/>
      <c r="WAA44" s="50"/>
      <c r="WAB44" s="50"/>
      <c r="WAC44" s="50"/>
      <c r="WAD44" s="50"/>
      <c r="WAE44" s="50"/>
      <c r="WAF44" s="50"/>
      <c r="WAG44" s="50"/>
      <c r="WAH44" s="50"/>
      <c r="WAI44" s="50"/>
      <c r="WAJ44" s="50"/>
      <c r="WAK44" s="50"/>
      <c r="WAL44" s="50"/>
      <c r="WAM44" s="50"/>
      <c r="WAN44" s="50"/>
      <c r="WAO44" s="50"/>
      <c r="WAP44" s="50"/>
      <c r="WAQ44" s="50"/>
      <c r="WAR44" s="50"/>
      <c r="WAS44" s="50"/>
      <c r="WAT44" s="50"/>
      <c r="WAU44" s="50"/>
      <c r="WAV44" s="50"/>
      <c r="WAW44" s="50"/>
      <c r="WAX44" s="50"/>
      <c r="WAY44" s="50"/>
      <c r="WAZ44" s="50"/>
      <c r="WBA44" s="50"/>
      <c r="WBB44" s="50"/>
      <c r="WBC44" s="50"/>
      <c r="WBD44" s="50"/>
      <c r="WBE44" s="50"/>
      <c r="WBF44" s="50"/>
      <c r="WBG44" s="50"/>
      <c r="WBH44" s="50"/>
      <c r="WBI44" s="50"/>
      <c r="WBJ44" s="50"/>
      <c r="WBK44" s="50"/>
      <c r="WBL44" s="50"/>
      <c r="WBM44" s="50"/>
      <c r="WBN44" s="50"/>
      <c r="WBO44" s="50"/>
      <c r="WBP44" s="50"/>
      <c r="WBQ44" s="50"/>
      <c r="WBR44" s="50"/>
      <c r="WBS44" s="50"/>
      <c r="WBT44" s="50"/>
      <c r="WBU44" s="50"/>
      <c r="WBV44" s="50"/>
      <c r="WBW44" s="50"/>
      <c r="WBX44" s="50"/>
      <c r="WBY44" s="50"/>
      <c r="WBZ44" s="50"/>
      <c r="WCA44" s="50"/>
      <c r="WCB44" s="50"/>
      <c r="WCC44" s="50"/>
      <c r="WCD44" s="50"/>
      <c r="WCE44" s="50"/>
      <c r="WCF44" s="50"/>
      <c r="WCG44" s="50"/>
      <c r="WCH44" s="50"/>
      <c r="WCI44" s="50"/>
      <c r="WCJ44" s="50"/>
      <c r="WCK44" s="50"/>
      <c r="WCL44" s="50"/>
      <c r="WCM44" s="50"/>
      <c r="WCN44" s="50"/>
      <c r="WCO44" s="50"/>
      <c r="WCP44" s="50"/>
      <c r="WCQ44" s="50"/>
      <c r="WCR44" s="50"/>
      <c r="WCS44" s="50"/>
      <c r="WCT44" s="50"/>
      <c r="WCU44" s="50"/>
      <c r="WCV44" s="50"/>
      <c r="WCW44" s="50"/>
      <c r="WCX44" s="50"/>
      <c r="WCY44" s="50"/>
      <c r="WCZ44" s="50"/>
      <c r="WDA44" s="50"/>
      <c r="WDB44" s="50"/>
      <c r="WDC44" s="50"/>
      <c r="WDD44" s="50"/>
      <c r="WDE44" s="50"/>
      <c r="WDF44" s="50"/>
      <c r="WDG44" s="50"/>
      <c r="WDH44" s="50"/>
      <c r="WDI44" s="50"/>
      <c r="WDJ44" s="50"/>
      <c r="WDK44" s="50"/>
      <c r="WDL44" s="50"/>
      <c r="WDM44" s="50"/>
      <c r="WDN44" s="50"/>
      <c r="WDO44" s="50"/>
      <c r="WDP44" s="50"/>
      <c r="WDQ44" s="50"/>
      <c r="WDR44" s="50"/>
      <c r="WDS44" s="50"/>
      <c r="WDT44" s="50"/>
      <c r="WDU44" s="50"/>
      <c r="WDV44" s="50"/>
      <c r="WDW44" s="50"/>
      <c r="WDX44" s="50"/>
      <c r="WDY44" s="50"/>
      <c r="WDZ44" s="50"/>
      <c r="WEA44" s="50"/>
      <c r="WEB44" s="50"/>
      <c r="WEC44" s="50"/>
      <c r="WED44" s="50"/>
      <c r="WEE44" s="50"/>
      <c r="WEF44" s="50"/>
      <c r="WEG44" s="50"/>
      <c r="WEH44" s="50"/>
      <c r="WEI44" s="50"/>
      <c r="WEJ44" s="50"/>
      <c r="WEK44" s="50"/>
      <c r="WEL44" s="50"/>
      <c r="WEM44" s="50"/>
      <c r="WEN44" s="50"/>
      <c r="WEO44" s="50"/>
      <c r="WEP44" s="50"/>
      <c r="WEQ44" s="50"/>
      <c r="WER44" s="50"/>
      <c r="WES44" s="50"/>
      <c r="WET44" s="50"/>
      <c r="WEU44" s="50"/>
      <c r="WEV44" s="50"/>
      <c r="WEW44" s="50"/>
      <c r="WEX44" s="50"/>
      <c r="WEY44" s="50"/>
      <c r="WEZ44" s="50"/>
      <c r="WFA44" s="50"/>
      <c r="WFB44" s="50"/>
      <c r="WFC44" s="50"/>
      <c r="WFD44" s="50"/>
      <c r="WFE44" s="50"/>
      <c r="WFF44" s="50"/>
      <c r="WFG44" s="50"/>
      <c r="WFH44" s="50"/>
      <c r="WFI44" s="50"/>
      <c r="WFJ44" s="50"/>
      <c r="WFK44" s="50"/>
      <c r="WFL44" s="50"/>
      <c r="WFM44" s="50"/>
      <c r="WFN44" s="50"/>
      <c r="WFO44" s="50"/>
      <c r="WFP44" s="50"/>
      <c r="WFQ44" s="50"/>
      <c r="WFR44" s="50"/>
      <c r="WFS44" s="50"/>
      <c r="WFT44" s="50"/>
      <c r="WFU44" s="50"/>
      <c r="WFV44" s="50"/>
      <c r="WFW44" s="50"/>
      <c r="WFX44" s="50"/>
      <c r="WFY44" s="50"/>
      <c r="WFZ44" s="50"/>
      <c r="WGA44" s="50"/>
      <c r="WGB44" s="50"/>
      <c r="WGC44" s="50"/>
      <c r="WGD44" s="50"/>
      <c r="WGE44" s="50"/>
      <c r="WGF44" s="50"/>
      <c r="WGG44" s="50"/>
      <c r="WGH44" s="50"/>
      <c r="WGI44" s="50"/>
      <c r="WGJ44" s="50"/>
      <c r="WGK44" s="50"/>
      <c r="WGL44" s="50"/>
      <c r="WGM44" s="50"/>
      <c r="WGN44" s="50"/>
      <c r="WGO44" s="50"/>
      <c r="WGP44" s="50"/>
      <c r="WGQ44" s="50"/>
      <c r="WGR44" s="50"/>
      <c r="WGS44" s="50"/>
      <c r="WGT44" s="50"/>
      <c r="WGU44" s="50"/>
      <c r="WGV44" s="50"/>
      <c r="WGW44" s="50"/>
      <c r="WGX44" s="50"/>
      <c r="WGY44" s="50"/>
      <c r="WGZ44" s="50"/>
      <c r="WHA44" s="50"/>
      <c r="WHB44" s="50"/>
      <c r="WHC44" s="50"/>
      <c r="WHD44" s="50"/>
      <c r="WHE44" s="50"/>
      <c r="WHF44" s="50"/>
      <c r="WHG44" s="50"/>
      <c r="WHH44" s="50"/>
      <c r="WHI44" s="50"/>
      <c r="WHJ44" s="50"/>
      <c r="WHK44" s="50"/>
      <c r="WHL44" s="50"/>
      <c r="WHM44" s="50"/>
      <c r="WHN44" s="50"/>
      <c r="WHO44" s="50"/>
      <c r="WHP44" s="50"/>
      <c r="WHQ44" s="50"/>
      <c r="WHR44" s="50"/>
      <c r="WHS44" s="50"/>
      <c r="WHT44" s="50"/>
      <c r="WHU44" s="50"/>
      <c r="WHV44" s="50"/>
      <c r="WHW44" s="50"/>
      <c r="WHX44" s="50"/>
      <c r="WHY44" s="50"/>
      <c r="WHZ44" s="50"/>
      <c r="WIA44" s="50"/>
      <c r="WIB44" s="50"/>
      <c r="WIC44" s="50"/>
      <c r="WID44" s="50"/>
      <c r="WIE44" s="50"/>
      <c r="WIF44" s="50"/>
      <c r="WIG44" s="50"/>
      <c r="WIH44" s="50"/>
      <c r="WII44" s="50"/>
      <c r="WIJ44" s="50"/>
      <c r="WIK44" s="50"/>
      <c r="WIL44" s="50"/>
      <c r="WIM44" s="50"/>
      <c r="WIN44" s="50"/>
      <c r="WIO44" s="50"/>
      <c r="WIP44" s="50"/>
      <c r="WIQ44" s="50"/>
      <c r="WIR44" s="50"/>
      <c r="WIS44" s="50"/>
      <c r="WIT44" s="50"/>
      <c r="WIU44" s="50"/>
      <c r="WIV44" s="50"/>
      <c r="WIW44" s="50"/>
      <c r="WIX44" s="50"/>
      <c r="WIY44" s="50"/>
      <c r="WIZ44" s="50"/>
      <c r="WJA44" s="50"/>
      <c r="WJB44" s="50"/>
      <c r="WJC44" s="50"/>
      <c r="WJD44" s="50"/>
      <c r="WJE44" s="50"/>
      <c r="WJF44" s="50"/>
      <c r="WJG44" s="50"/>
      <c r="WJH44" s="50"/>
      <c r="WJI44" s="50"/>
      <c r="WJJ44" s="50"/>
      <c r="WJK44" s="50"/>
      <c r="WJL44" s="50"/>
      <c r="WJM44" s="50"/>
      <c r="WJN44" s="50"/>
      <c r="WJO44" s="50"/>
      <c r="WJP44" s="50"/>
      <c r="WJQ44" s="50"/>
      <c r="WJR44" s="50"/>
      <c r="WJS44" s="50"/>
      <c r="WJT44" s="50"/>
      <c r="WJU44" s="50"/>
      <c r="WJV44" s="50"/>
      <c r="WJW44" s="50"/>
      <c r="WJX44" s="50"/>
      <c r="WJY44" s="50"/>
      <c r="WJZ44" s="50"/>
      <c r="WKA44" s="50"/>
      <c r="WKB44" s="50"/>
      <c r="WKC44" s="50"/>
      <c r="WKD44" s="50"/>
      <c r="WKE44" s="50"/>
      <c r="WKF44" s="50"/>
      <c r="WKG44" s="50"/>
      <c r="WKH44" s="50"/>
      <c r="WKI44" s="50"/>
      <c r="WKJ44" s="50"/>
      <c r="WKK44" s="50"/>
      <c r="WKL44" s="50"/>
      <c r="WKM44" s="50"/>
      <c r="WKN44" s="50"/>
      <c r="WKO44" s="50"/>
      <c r="WKP44" s="50"/>
      <c r="WKQ44" s="50"/>
      <c r="WKR44" s="50"/>
      <c r="WKS44" s="50"/>
      <c r="WKT44" s="50"/>
      <c r="WKU44" s="50"/>
      <c r="WKV44" s="50"/>
      <c r="WKW44" s="50"/>
      <c r="WKX44" s="50"/>
      <c r="WKY44" s="50"/>
      <c r="WKZ44" s="50"/>
      <c r="WLA44" s="50"/>
      <c r="WLB44" s="50"/>
      <c r="WLC44" s="50"/>
      <c r="WLD44" s="50"/>
      <c r="WLE44" s="50"/>
      <c r="WLF44" s="50"/>
      <c r="WLG44" s="50"/>
      <c r="WLH44" s="50"/>
      <c r="WLI44" s="50"/>
      <c r="WLJ44" s="50"/>
      <c r="WLK44" s="50"/>
      <c r="WLL44" s="50"/>
      <c r="WLM44" s="50"/>
      <c r="WLN44" s="50"/>
      <c r="WLO44" s="50"/>
      <c r="WLP44" s="50"/>
      <c r="WLQ44" s="50"/>
      <c r="WLR44" s="50"/>
      <c r="WLS44" s="50"/>
      <c r="WLT44" s="50"/>
      <c r="WLU44" s="50"/>
      <c r="WLV44" s="50"/>
      <c r="WLW44" s="50"/>
      <c r="WLX44" s="50"/>
      <c r="WLY44" s="50"/>
      <c r="WLZ44" s="50"/>
      <c r="WMA44" s="50"/>
      <c r="WMB44" s="50"/>
      <c r="WMC44" s="50"/>
      <c r="WMD44" s="50"/>
      <c r="WME44" s="50"/>
      <c r="WMF44" s="50"/>
      <c r="WMG44" s="50"/>
      <c r="WMH44" s="50"/>
      <c r="WMI44" s="50"/>
      <c r="WMJ44" s="50"/>
      <c r="WMK44" s="50"/>
      <c r="WML44" s="50"/>
      <c r="WMM44" s="50"/>
      <c r="WMN44" s="50"/>
      <c r="WMO44" s="50"/>
      <c r="WMP44" s="50"/>
      <c r="WMQ44" s="50"/>
      <c r="WMR44" s="50"/>
      <c r="WMS44" s="50"/>
      <c r="WMT44" s="50"/>
      <c r="WMU44" s="50"/>
      <c r="WMV44" s="50"/>
      <c r="WMW44" s="50"/>
      <c r="WMX44" s="50"/>
      <c r="WMY44" s="50"/>
      <c r="WMZ44" s="50"/>
      <c r="WNA44" s="50"/>
      <c r="WNB44" s="50"/>
      <c r="WNC44" s="50"/>
      <c r="WND44" s="50"/>
      <c r="WNE44" s="50"/>
      <c r="WNF44" s="50"/>
      <c r="WNG44" s="50"/>
      <c r="WNH44" s="50"/>
      <c r="WNI44" s="50"/>
      <c r="WNJ44" s="50"/>
      <c r="WNK44" s="50"/>
      <c r="WNL44" s="50"/>
      <c r="WNM44" s="50"/>
      <c r="WNN44" s="50"/>
      <c r="WNO44" s="50"/>
      <c r="WNP44" s="50"/>
      <c r="WNQ44" s="50"/>
      <c r="WNR44" s="50"/>
      <c r="WNS44" s="50"/>
      <c r="WNT44" s="50"/>
      <c r="WNU44" s="50"/>
      <c r="WNV44" s="50"/>
      <c r="WNW44" s="50"/>
      <c r="WNX44" s="50"/>
      <c r="WNY44" s="50"/>
      <c r="WNZ44" s="50"/>
      <c r="WOA44" s="50"/>
      <c r="WOB44" s="50"/>
      <c r="WOC44" s="50"/>
      <c r="WOD44" s="50"/>
      <c r="WOE44" s="50"/>
      <c r="WOF44" s="50"/>
      <c r="WOG44" s="50"/>
      <c r="WOH44" s="50"/>
      <c r="WOI44" s="50"/>
      <c r="WOJ44" s="50"/>
      <c r="WOK44" s="50"/>
      <c r="WOL44" s="50"/>
      <c r="WOM44" s="50"/>
      <c r="WON44" s="50"/>
      <c r="WOO44" s="50"/>
      <c r="WOP44" s="50"/>
      <c r="WOQ44" s="50"/>
      <c r="WOR44" s="50"/>
      <c r="WOS44" s="50"/>
      <c r="WOT44" s="50"/>
      <c r="WOU44" s="50"/>
      <c r="WOV44" s="50"/>
      <c r="WOW44" s="50"/>
      <c r="WOX44" s="50"/>
      <c r="WOY44" s="50"/>
      <c r="WOZ44" s="50"/>
      <c r="WPA44" s="50"/>
      <c r="WPB44" s="50"/>
      <c r="WPC44" s="50"/>
      <c r="WPD44" s="50"/>
      <c r="WPE44" s="50"/>
      <c r="WPF44" s="50"/>
      <c r="WPG44" s="50"/>
      <c r="WPH44" s="50"/>
      <c r="WPI44" s="50"/>
      <c r="WPJ44" s="50"/>
      <c r="WPK44" s="50"/>
      <c r="WPL44" s="50"/>
      <c r="WPM44" s="50"/>
      <c r="WPN44" s="50"/>
      <c r="WPO44" s="50"/>
      <c r="WPP44" s="50"/>
      <c r="WPQ44" s="50"/>
      <c r="WPR44" s="50"/>
      <c r="WPS44" s="50"/>
      <c r="WPT44" s="50"/>
      <c r="WPU44" s="50"/>
      <c r="WPV44" s="50"/>
      <c r="WPW44" s="50"/>
      <c r="WPX44" s="50"/>
      <c r="WPY44" s="50"/>
      <c r="WPZ44" s="50"/>
      <c r="WQA44" s="50"/>
      <c r="WQB44" s="50"/>
      <c r="WQC44" s="50"/>
      <c r="WQD44" s="50"/>
      <c r="WQE44" s="50"/>
      <c r="WQF44" s="50"/>
      <c r="WQG44" s="50"/>
      <c r="WQH44" s="50"/>
      <c r="WQI44" s="50"/>
      <c r="WQJ44" s="50"/>
      <c r="WQK44" s="50"/>
      <c r="WQL44" s="50"/>
      <c r="WQM44" s="50"/>
      <c r="WQN44" s="50"/>
      <c r="WQO44" s="50"/>
      <c r="WQP44" s="50"/>
      <c r="WQQ44" s="50"/>
      <c r="WQR44" s="50"/>
      <c r="WQS44" s="50"/>
      <c r="WQT44" s="50"/>
      <c r="WQU44" s="50"/>
      <c r="WQV44" s="50"/>
      <c r="WQW44" s="50"/>
      <c r="WQX44" s="50"/>
      <c r="WQY44" s="50"/>
      <c r="WQZ44" s="50"/>
      <c r="WRA44" s="50"/>
      <c r="WRB44" s="50"/>
      <c r="WRC44" s="50"/>
      <c r="WRD44" s="50"/>
      <c r="WRE44" s="50"/>
      <c r="WRF44" s="50"/>
      <c r="WRG44" s="50"/>
      <c r="WRH44" s="50"/>
      <c r="WRI44" s="50"/>
      <c r="WRJ44" s="50"/>
      <c r="WRK44" s="50"/>
      <c r="WRL44" s="50"/>
      <c r="WRM44" s="50"/>
      <c r="WRN44" s="50"/>
      <c r="WRO44" s="50"/>
      <c r="WRP44" s="50"/>
      <c r="WRQ44" s="50"/>
      <c r="WRR44" s="50"/>
      <c r="WRS44" s="50"/>
      <c r="WRT44" s="50"/>
      <c r="WRU44" s="50"/>
      <c r="WRV44" s="50"/>
      <c r="WRW44" s="50"/>
      <c r="WRX44" s="50"/>
      <c r="WRY44" s="50"/>
      <c r="WRZ44" s="50"/>
      <c r="WSA44" s="50"/>
      <c r="WSB44" s="50"/>
      <c r="WSC44" s="50"/>
      <c r="WSD44" s="50"/>
      <c r="WSE44" s="50"/>
      <c r="WSF44" s="50"/>
      <c r="WSG44" s="50"/>
      <c r="WSH44" s="50"/>
      <c r="WSI44" s="50"/>
      <c r="WSJ44" s="50"/>
      <c r="WSK44" s="50"/>
      <c r="WSL44" s="50"/>
      <c r="WSM44" s="50"/>
      <c r="WSN44" s="50"/>
      <c r="WSO44" s="50"/>
      <c r="WSP44" s="50"/>
      <c r="WSQ44" s="50"/>
      <c r="WSR44" s="50"/>
      <c r="WSS44" s="50"/>
      <c r="WST44" s="50"/>
      <c r="WSU44" s="50"/>
      <c r="WSV44" s="50"/>
      <c r="WSW44" s="50"/>
      <c r="WSX44" s="50"/>
      <c r="WSY44" s="50"/>
      <c r="WSZ44" s="50"/>
      <c r="WTA44" s="50"/>
      <c r="WTB44" s="50"/>
      <c r="WTC44" s="50"/>
      <c r="WTD44" s="50"/>
      <c r="WTE44" s="50"/>
      <c r="WTF44" s="50"/>
      <c r="WTG44" s="50"/>
      <c r="WTH44" s="50"/>
      <c r="WTI44" s="50"/>
      <c r="WTJ44" s="50"/>
      <c r="WTK44" s="50"/>
      <c r="WTL44" s="50"/>
      <c r="WTM44" s="50"/>
      <c r="WTN44" s="50"/>
      <c r="WTO44" s="50"/>
      <c r="WTP44" s="50"/>
      <c r="WTQ44" s="50"/>
      <c r="WTR44" s="50"/>
      <c r="WTS44" s="50"/>
      <c r="WTT44" s="50"/>
      <c r="WTU44" s="50"/>
      <c r="WTV44" s="50"/>
      <c r="WTW44" s="50"/>
      <c r="WTX44" s="50"/>
      <c r="WTY44" s="50"/>
      <c r="WTZ44" s="50"/>
      <c r="WUA44" s="50"/>
      <c r="WUB44" s="50"/>
      <c r="WUC44" s="50"/>
      <c r="WUD44" s="50"/>
      <c r="WUE44" s="50"/>
      <c r="WUF44" s="50"/>
      <c r="WUG44" s="50"/>
      <c r="WUH44" s="50"/>
      <c r="WUI44" s="50"/>
      <c r="WUJ44" s="50"/>
      <c r="WUK44" s="50"/>
      <c r="WUL44" s="50"/>
      <c r="WUM44" s="50"/>
      <c r="WUN44" s="50"/>
      <c r="WUO44" s="50"/>
      <c r="WUP44" s="50"/>
      <c r="WUQ44" s="50"/>
      <c r="WUR44" s="50"/>
      <c r="WUS44" s="50"/>
      <c r="WUT44" s="50"/>
      <c r="WUU44" s="50"/>
      <c r="WUV44" s="50"/>
      <c r="WUW44" s="50"/>
      <c r="WUX44" s="50"/>
      <c r="WUY44" s="50"/>
      <c r="WUZ44" s="50"/>
      <c r="WVA44" s="50"/>
      <c r="WVB44" s="50"/>
      <c r="WVC44" s="50"/>
      <c r="WVD44" s="50"/>
      <c r="WVE44" s="50"/>
      <c r="WVF44" s="50"/>
      <c r="WVG44" s="50"/>
      <c r="WVH44" s="50"/>
      <c r="WVI44" s="50"/>
      <c r="WVJ44" s="50"/>
      <c r="WVK44" s="50"/>
      <c r="WVL44" s="50"/>
      <c r="WVM44" s="50"/>
      <c r="WVN44" s="50"/>
      <c r="WVO44" s="50"/>
      <c r="WVP44" s="50"/>
      <c r="WVQ44" s="50"/>
      <c r="WVR44" s="50"/>
      <c r="WVS44" s="50"/>
      <c r="WVT44" s="50"/>
      <c r="WVU44" s="50"/>
      <c r="WVV44" s="50"/>
      <c r="WVW44" s="50"/>
      <c r="WVX44" s="50"/>
      <c r="WVY44" s="50"/>
      <c r="WVZ44" s="50"/>
      <c r="WWA44" s="50"/>
      <c r="WWB44" s="50"/>
      <c r="WWC44" s="50"/>
      <c r="WWD44" s="50"/>
      <c r="WWE44" s="50"/>
      <c r="WWF44" s="50"/>
      <c r="WWG44" s="50"/>
      <c r="WWH44" s="50"/>
      <c r="WWI44" s="50"/>
      <c r="WWJ44" s="50"/>
      <c r="WWK44" s="50"/>
      <c r="WWL44" s="50"/>
      <c r="WWM44" s="50"/>
      <c r="WWN44" s="50"/>
      <c r="WWO44" s="50"/>
      <c r="WWP44" s="50"/>
      <c r="WWQ44" s="50"/>
      <c r="WWR44" s="50"/>
      <c r="WWS44" s="50"/>
      <c r="WWT44" s="50"/>
      <c r="WWU44" s="50"/>
      <c r="WWV44" s="50"/>
      <c r="WWW44" s="50"/>
      <c r="WWX44" s="50"/>
      <c r="WWY44" s="50"/>
      <c r="WWZ44" s="50"/>
      <c r="WXA44" s="50"/>
      <c r="WXB44" s="50"/>
      <c r="WXC44" s="50"/>
      <c r="WXD44" s="50"/>
      <c r="WXE44" s="50"/>
      <c r="WXF44" s="50"/>
      <c r="WXG44" s="50"/>
      <c r="WXH44" s="50"/>
      <c r="WXI44" s="50"/>
      <c r="WXJ44" s="50"/>
      <c r="WXK44" s="50"/>
      <c r="WXL44" s="50"/>
      <c r="WXM44" s="50"/>
      <c r="WXN44" s="50"/>
      <c r="WXO44" s="50"/>
      <c r="WXP44" s="50"/>
      <c r="WXQ44" s="50"/>
      <c r="WXR44" s="50"/>
      <c r="WXS44" s="50"/>
      <c r="WXT44" s="50"/>
      <c r="WXU44" s="50"/>
      <c r="WXV44" s="50"/>
      <c r="WXW44" s="50"/>
      <c r="WXX44" s="50"/>
      <c r="WXY44" s="50"/>
      <c r="WXZ44" s="50"/>
      <c r="WYA44" s="50"/>
      <c r="WYB44" s="50"/>
      <c r="WYC44" s="50"/>
      <c r="WYD44" s="50"/>
      <c r="WYE44" s="50"/>
      <c r="WYF44" s="50"/>
      <c r="WYG44" s="50"/>
      <c r="WYH44" s="50"/>
      <c r="WYI44" s="50"/>
      <c r="WYJ44" s="50"/>
      <c r="WYK44" s="50"/>
      <c r="WYL44" s="50"/>
      <c r="WYM44" s="50"/>
      <c r="WYN44" s="50"/>
      <c r="WYO44" s="50"/>
      <c r="WYP44" s="50"/>
      <c r="WYQ44" s="50"/>
      <c r="WYR44" s="50"/>
      <c r="WYS44" s="50"/>
      <c r="WYT44" s="50"/>
      <c r="WYU44" s="50"/>
      <c r="WYV44" s="50"/>
      <c r="WYW44" s="50"/>
      <c r="WYX44" s="50"/>
      <c r="WYY44" s="50"/>
      <c r="WYZ44" s="50"/>
      <c r="WZA44" s="50"/>
      <c r="WZB44" s="50"/>
      <c r="WZC44" s="50"/>
      <c r="WZD44" s="50"/>
      <c r="WZE44" s="50"/>
      <c r="WZF44" s="50"/>
      <c r="WZG44" s="50"/>
      <c r="WZH44" s="50"/>
      <c r="WZI44" s="50"/>
      <c r="WZJ44" s="50"/>
      <c r="WZK44" s="50"/>
      <c r="WZL44" s="50"/>
      <c r="WZM44" s="50"/>
      <c r="WZN44" s="50"/>
      <c r="WZO44" s="50"/>
      <c r="WZP44" s="50"/>
      <c r="WZQ44" s="50"/>
      <c r="WZR44" s="50"/>
      <c r="WZS44" s="50"/>
      <c r="WZT44" s="50"/>
      <c r="WZU44" s="50"/>
      <c r="WZV44" s="50"/>
      <c r="WZW44" s="50"/>
      <c r="WZX44" s="50"/>
      <c r="WZY44" s="50"/>
      <c r="WZZ44" s="50"/>
      <c r="XAA44" s="50"/>
      <c r="XAB44" s="50"/>
      <c r="XAC44" s="50"/>
      <c r="XAD44" s="50"/>
      <c r="XAE44" s="50"/>
      <c r="XAF44" s="50"/>
      <c r="XAG44" s="50"/>
      <c r="XAH44" s="50"/>
      <c r="XAI44" s="50"/>
      <c r="XAJ44" s="50"/>
      <c r="XAK44" s="50"/>
      <c r="XAL44" s="50"/>
      <c r="XAM44" s="50"/>
      <c r="XAN44" s="50"/>
      <c r="XAO44" s="50"/>
      <c r="XAP44" s="50"/>
      <c r="XAQ44" s="50"/>
      <c r="XAR44" s="50"/>
      <c r="XAS44" s="50"/>
      <c r="XAT44" s="50"/>
      <c r="XAU44" s="50"/>
      <c r="XAV44" s="50"/>
      <c r="XAW44" s="50"/>
      <c r="XAX44" s="50"/>
      <c r="XAY44" s="50"/>
      <c r="XAZ44" s="50"/>
      <c r="XBA44" s="50"/>
      <c r="XBB44" s="50"/>
      <c r="XBC44" s="50"/>
      <c r="XBD44" s="50"/>
      <c r="XBE44" s="50"/>
      <c r="XBF44" s="50"/>
      <c r="XBG44" s="50"/>
      <c r="XBH44" s="50"/>
      <c r="XBI44" s="50"/>
      <c r="XBJ44" s="50"/>
      <c r="XBK44" s="50"/>
      <c r="XBL44" s="50"/>
      <c r="XBM44" s="50"/>
      <c r="XBN44" s="50"/>
      <c r="XBO44" s="50"/>
      <c r="XBP44" s="50"/>
      <c r="XBQ44" s="50"/>
      <c r="XBR44" s="50"/>
      <c r="XBS44" s="50"/>
      <c r="XBT44" s="50"/>
      <c r="XBU44" s="50"/>
      <c r="XBV44" s="50"/>
      <c r="XBW44" s="50"/>
      <c r="XBX44" s="50"/>
      <c r="XBY44" s="50"/>
      <c r="XBZ44" s="50"/>
      <c r="XCA44" s="50"/>
      <c r="XCB44" s="50"/>
      <c r="XCC44" s="50"/>
      <c r="XCD44" s="50"/>
      <c r="XCE44" s="50"/>
      <c r="XCF44" s="50"/>
      <c r="XCG44" s="50"/>
      <c r="XCH44" s="50"/>
      <c r="XCI44" s="50"/>
      <c r="XCJ44" s="50"/>
      <c r="XCK44" s="50"/>
      <c r="XCL44" s="50"/>
      <c r="XCM44" s="50"/>
      <c r="XCN44" s="50"/>
      <c r="XCO44" s="50"/>
      <c r="XCP44" s="50"/>
      <c r="XCQ44" s="50"/>
      <c r="XCR44" s="50"/>
      <c r="XCS44" s="50"/>
      <c r="XCT44" s="50"/>
      <c r="XCU44" s="50"/>
      <c r="XCV44" s="50"/>
      <c r="XCW44" s="50"/>
      <c r="XCX44" s="50"/>
      <c r="XCY44" s="50"/>
      <c r="XCZ44" s="50"/>
      <c r="XDA44" s="50"/>
      <c r="XDB44" s="50"/>
      <c r="XDC44" s="50"/>
      <c r="XDD44" s="50"/>
      <c r="XDE44" s="50"/>
      <c r="XDF44" s="50"/>
      <c r="XDG44" s="50"/>
      <c r="XDH44" s="50"/>
      <c r="XDI44" s="50"/>
      <c r="XDJ44" s="50"/>
      <c r="XDK44" s="50"/>
      <c r="XDL44" s="50"/>
      <c r="XDM44" s="50"/>
      <c r="XDN44" s="50"/>
      <c r="XDO44" s="50"/>
      <c r="XDP44" s="50"/>
      <c r="XDQ44" s="50"/>
      <c r="XDR44" s="50"/>
      <c r="XDS44" s="50"/>
      <c r="XDT44" s="50"/>
      <c r="XDU44" s="50"/>
      <c r="XDV44" s="50"/>
    </row>
    <row r="45" spans="1:16350" ht="15" customHeight="1" x14ac:dyDescent="0.25">
      <c r="A45" s="41"/>
      <c r="B45" s="38" t="s">
        <v>141</v>
      </c>
      <c r="C45" s="38"/>
      <c r="D45" s="38"/>
      <c r="E45" s="38"/>
      <c r="F45" s="38"/>
      <c r="G45" s="38"/>
      <c r="H45" s="38"/>
      <c r="I45" s="38"/>
      <c r="J45" s="38"/>
      <c r="K45" s="38"/>
      <c r="L45" s="38"/>
      <c r="M45" s="38"/>
      <c r="N45" s="38"/>
      <c r="O45" s="38"/>
      <c r="P45" s="38"/>
      <c r="Q45" s="38"/>
      <c r="R45" s="38"/>
      <c r="S45" s="38"/>
      <c r="T45" s="266">
        <v>92159.978264809994</v>
      </c>
      <c r="U45" s="266">
        <v>93154.950380509996</v>
      </c>
      <c r="V45" s="365">
        <v>93850.060180650005</v>
      </c>
      <c r="W45" s="365">
        <v>94985.699804000003</v>
      </c>
      <c r="X45" s="266">
        <f t="shared" si="26"/>
        <v>96054.708243999994</v>
      </c>
      <c r="Y45" s="266"/>
      <c r="Z45" s="374"/>
      <c r="AA45" s="365">
        <f>'Operating Data'!AA126</f>
        <v>95268.805810999998</v>
      </c>
      <c r="AB45" s="365">
        <f>'Operating Data'!AB126</f>
        <v>95584.975231000004</v>
      </c>
      <c r="AC45" s="365">
        <f>'Operating Data'!AC126</f>
        <v>95863.532269000003</v>
      </c>
      <c r="AD45" s="365">
        <f>'Operating Data'!AD126</f>
        <v>96054.708243999994</v>
      </c>
      <c r="AE45" s="365">
        <f>'Operating Data'!AE126</f>
        <v>96284.297307999994</v>
      </c>
      <c r="AF45" s="365">
        <f>'Operating Data'!AF126</f>
        <v>96514.418226000009</v>
      </c>
      <c r="AI45" s="374"/>
      <c r="AJ45" s="365"/>
      <c r="AK45" s="381"/>
      <c r="AL45" s="381"/>
      <c r="AM45" s="381"/>
      <c r="AN45" s="365"/>
      <c r="AO45" s="381"/>
      <c r="AP45" s="381"/>
      <c r="AQ45" s="381"/>
      <c r="AR45" s="374"/>
      <c r="AS45" s="374"/>
      <c r="AT45" s="374"/>
      <c r="AU45" s="374"/>
      <c r="AV45" s="374"/>
      <c r="AW45" s="374"/>
      <c r="AX45" s="374"/>
      <c r="AY45" s="78"/>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c r="XDV45" s="41"/>
    </row>
    <row r="46" spans="1:16350" ht="15" customHeight="1" x14ac:dyDescent="0.25">
      <c r="A46" s="41"/>
      <c r="B46" s="45" t="s">
        <v>142</v>
      </c>
      <c r="C46" s="45"/>
      <c r="D46" s="45"/>
      <c r="E46" s="45"/>
      <c r="F46" s="45"/>
      <c r="G46" s="45"/>
      <c r="H46" s="45"/>
      <c r="I46" s="45"/>
      <c r="J46" s="45"/>
      <c r="K46" s="45"/>
      <c r="L46" s="45"/>
      <c r="M46" s="45"/>
      <c r="N46" s="45"/>
      <c r="O46" s="45"/>
      <c r="P46" s="45"/>
      <c r="Q46" s="45"/>
      <c r="R46" s="45"/>
      <c r="S46" s="45"/>
      <c r="T46" s="266">
        <v>0</v>
      </c>
      <c r="U46" s="266">
        <v>113</v>
      </c>
      <c r="V46" s="365">
        <v>316</v>
      </c>
      <c r="W46" s="365">
        <v>162.04655700000001</v>
      </c>
      <c r="X46" s="266">
        <f t="shared" si="26"/>
        <v>2185.38393</v>
      </c>
      <c r="Y46" s="266"/>
      <c r="Z46" s="374"/>
      <c r="AA46" s="365">
        <f>'Operating Data'!AA127</f>
        <v>1576.6584539999999</v>
      </c>
      <c r="AB46" s="365">
        <f>'Operating Data'!AB127</f>
        <v>2073</v>
      </c>
      <c r="AC46" s="365">
        <f>'Operating Data'!AC127</f>
        <v>2185.38393</v>
      </c>
      <c r="AD46" s="365">
        <f>'Operating Data'!AD127</f>
        <v>2185.38393</v>
      </c>
      <c r="AE46" s="365">
        <f>'Operating Data'!AE127</f>
        <v>2185.38393</v>
      </c>
      <c r="AF46" s="365">
        <f>'Operating Data'!AF127</f>
        <v>2185.38393</v>
      </c>
      <c r="AI46" s="374"/>
      <c r="AJ46" s="365"/>
      <c r="AK46" s="381"/>
      <c r="AL46" s="381"/>
      <c r="AM46" s="381"/>
      <c r="AN46" s="365"/>
      <c r="AO46" s="381"/>
      <c r="AP46" s="381"/>
      <c r="AQ46" s="381"/>
      <c r="AR46" s="374"/>
      <c r="AS46" s="374"/>
      <c r="AT46" s="374"/>
      <c r="AU46" s="374"/>
      <c r="AV46" s="374"/>
      <c r="AW46" s="374"/>
      <c r="AX46" s="374"/>
      <c r="AY46" s="78"/>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c r="XDV46" s="41"/>
    </row>
    <row r="47" spans="1:16350" ht="15" customHeight="1" x14ac:dyDescent="0.25">
      <c r="A47" s="41"/>
      <c r="B47" s="44"/>
      <c r="C47" s="44"/>
      <c r="D47" s="44"/>
      <c r="E47" s="44"/>
      <c r="F47" s="44"/>
      <c r="G47" s="44"/>
      <c r="H47" s="44"/>
      <c r="I47" s="44"/>
      <c r="J47" s="44"/>
      <c r="K47" s="44"/>
      <c r="L47" s="44"/>
      <c r="M47" s="44"/>
      <c r="N47" s="44"/>
      <c r="O47" s="44"/>
      <c r="P47" s="44"/>
      <c r="Q47" s="44"/>
      <c r="R47" s="44"/>
      <c r="S47" s="44"/>
      <c r="T47" s="266"/>
      <c r="U47" s="266"/>
      <c r="V47" s="365"/>
      <c r="W47" s="365"/>
      <c r="X47" s="266"/>
      <c r="Y47" s="266"/>
      <c r="AA47" s="365"/>
      <c r="AB47" s="365"/>
      <c r="AC47" s="365"/>
      <c r="AD47" s="365"/>
      <c r="AJ47" s="365"/>
      <c r="AN47" s="365"/>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c r="XDV47" s="41"/>
    </row>
    <row r="48" spans="1:16350" ht="15" customHeight="1" x14ac:dyDescent="0.25">
      <c r="A48" s="41"/>
      <c r="B48" s="34" t="s">
        <v>146</v>
      </c>
      <c r="C48" s="34"/>
      <c r="D48" s="34"/>
      <c r="E48" s="34"/>
      <c r="F48" s="34"/>
      <c r="G48" s="34"/>
      <c r="H48" s="34"/>
      <c r="I48" s="34"/>
      <c r="J48" s="34"/>
      <c r="K48" s="34"/>
      <c r="L48" s="34"/>
      <c r="M48" s="34"/>
      <c r="N48" s="34"/>
      <c r="O48" s="34"/>
      <c r="P48" s="34"/>
      <c r="Q48" s="34"/>
      <c r="R48" s="34"/>
      <c r="S48" s="34"/>
      <c r="T48" s="275"/>
      <c r="U48" s="275"/>
      <c r="V48" s="365"/>
      <c r="W48" s="365"/>
      <c r="X48" s="275"/>
      <c r="Y48" s="275"/>
      <c r="AA48" s="365"/>
      <c r="AB48" s="365"/>
      <c r="AC48" s="365"/>
      <c r="AD48" s="365"/>
      <c r="AJ48" s="365"/>
      <c r="AN48" s="365"/>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c r="XDV48" s="41"/>
    </row>
    <row r="49" spans="1:16350" ht="15" customHeight="1" x14ac:dyDescent="0.25">
      <c r="B49" s="44" t="s">
        <v>69</v>
      </c>
      <c r="C49" s="44"/>
      <c r="D49" s="44"/>
      <c r="E49" s="44"/>
      <c r="F49" s="44"/>
      <c r="G49" s="44"/>
      <c r="H49" s="44"/>
      <c r="I49" s="44"/>
      <c r="J49" s="44"/>
      <c r="K49" s="44"/>
      <c r="L49" s="44"/>
      <c r="M49" s="44"/>
      <c r="N49" s="44"/>
      <c r="O49" s="44"/>
      <c r="P49" s="44"/>
      <c r="Q49" s="44"/>
      <c r="R49" s="44"/>
      <c r="S49" s="44"/>
      <c r="T49" s="365">
        <v>19.076000000000001</v>
      </c>
      <c r="U49" s="365">
        <v>22.513999999999999</v>
      </c>
      <c r="V49" s="365">
        <v>27.030999999999999</v>
      </c>
      <c r="W49" s="365">
        <v>34.082000000000001</v>
      </c>
      <c r="X49" s="365">
        <f>+AD49</f>
        <v>39.841999999999999</v>
      </c>
      <c r="Y49" s="365"/>
      <c r="AA49" s="365">
        <f>'Operating Data'!AA130</f>
        <v>35.51</v>
      </c>
      <c r="AB49" s="365">
        <f>'Operating Data'!AB130</f>
        <v>38.802</v>
      </c>
      <c r="AC49" s="365">
        <f>'Operating Data'!AC130</f>
        <v>38.011000000000003</v>
      </c>
      <c r="AD49" s="365">
        <f>'Operating Data'!AD130</f>
        <v>39.841999999999999</v>
      </c>
      <c r="AE49" s="374">
        <f>'Operating Data'!AE130</f>
        <v>44.773000000000003</v>
      </c>
      <c r="AF49" s="374">
        <f>'Operating Data'!AF130</f>
        <v>49.616</v>
      </c>
      <c r="AJ49" s="365"/>
      <c r="AK49" s="381"/>
      <c r="AL49" s="381"/>
      <c r="AM49" s="381"/>
      <c r="AN49" s="365"/>
      <c r="AO49" s="381"/>
      <c r="AP49" s="381"/>
      <c r="AQ49" s="381"/>
    </row>
    <row r="50" spans="1:16350" ht="15" customHeight="1" x14ac:dyDescent="0.25">
      <c r="B50" s="37" t="s">
        <v>68</v>
      </c>
      <c r="C50" s="37"/>
      <c r="D50" s="37"/>
      <c r="E50" s="37"/>
      <c r="F50" s="37"/>
      <c r="G50" s="37"/>
      <c r="H50" s="37"/>
      <c r="I50" s="37"/>
      <c r="J50" s="37"/>
      <c r="K50" s="37"/>
      <c r="L50" s="37"/>
      <c r="M50" s="37"/>
      <c r="N50" s="37"/>
      <c r="O50" s="37"/>
      <c r="P50" s="37"/>
      <c r="Q50" s="37"/>
      <c r="R50" s="37"/>
      <c r="S50" s="37"/>
      <c r="T50" s="365">
        <v>6.8810000000000002</v>
      </c>
      <c r="U50" s="365">
        <v>6.8810000000000002</v>
      </c>
      <c r="V50" s="365">
        <v>18.571999999999999</v>
      </c>
      <c r="W50" s="365">
        <v>18.701000000000001</v>
      </c>
      <c r="X50" s="365">
        <f>+AD50</f>
        <v>18.725999999999999</v>
      </c>
      <c r="Y50" s="365"/>
      <c r="AA50" s="365">
        <f>'Operating Data'!AA131</f>
        <v>18.702000000000002</v>
      </c>
      <c r="AB50" s="365">
        <f>'Operating Data'!AB131</f>
        <v>18.710999999999999</v>
      </c>
      <c r="AC50" s="365">
        <f>'Operating Data'!AC131</f>
        <v>18.722000000000001</v>
      </c>
      <c r="AD50" s="365">
        <f>'Operating Data'!AD131</f>
        <v>18.725999999999999</v>
      </c>
      <c r="AE50" s="374">
        <f>'Operating Data'!AE131</f>
        <v>18.739999999999998</v>
      </c>
      <c r="AF50" s="374">
        <f>'Operating Data'!AF131</f>
        <v>18.745999999999999</v>
      </c>
      <c r="AJ50" s="365"/>
      <c r="AK50" s="381"/>
      <c r="AL50" s="381"/>
      <c r="AM50" s="381"/>
      <c r="AN50" s="365"/>
      <c r="AO50" s="381"/>
      <c r="AP50" s="381"/>
      <c r="AQ50" s="381"/>
    </row>
    <row r="51" spans="1:16350" ht="15" customHeight="1" x14ac:dyDescent="0.25">
      <c r="B51" s="4"/>
      <c r="C51" s="4"/>
      <c r="D51" s="4"/>
      <c r="E51" s="4"/>
      <c r="F51" s="4"/>
      <c r="G51" s="4"/>
      <c r="H51" s="4"/>
      <c r="I51" s="4"/>
      <c r="J51" s="4"/>
      <c r="K51" s="4"/>
      <c r="L51" s="4"/>
      <c r="M51" s="4"/>
      <c r="N51" s="4"/>
      <c r="O51" s="4"/>
      <c r="P51" s="4"/>
      <c r="Q51" s="4"/>
      <c r="R51" s="4"/>
      <c r="S51" s="4"/>
      <c r="T51" s="365"/>
      <c r="U51" s="365"/>
      <c r="V51" s="365"/>
      <c r="W51" s="365"/>
      <c r="X51" s="365"/>
      <c r="Y51" s="365"/>
      <c r="AA51" s="365"/>
      <c r="AB51" s="365"/>
      <c r="AC51" s="365"/>
      <c r="AD51" s="365"/>
      <c r="AJ51" s="365"/>
      <c r="AN51" s="365"/>
    </row>
    <row r="52" spans="1:16350" ht="15" customHeight="1" x14ac:dyDescent="0.25">
      <c r="B52" s="34" t="s">
        <v>147</v>
      </c>
      <c r="C52" s="34"/>
      <c r="D52" s="34"/>
      <c r="E52" s="34"/>
      <c r="F52" s="34"/>
      <c r="G52" s="34"/>
      <c r="H52" s="34"/>
      <c r="I52" s="34"/>
      <c r="J52" s="34"/>
      <c r="K52" s="34"/>
      <c r="L52" s="34"/>
      <c r="M52" s="34"/>
      <c r="N52" s="34"/>
      <c r="O52" s="34"/>
      <c r="P52" s="34"/>
      <c r="Q52" s="34"/>
      <c r="R52" s="34"/>
      <c r="S52" s="34"/>
      <c r="T52" s="365"/>
      <c r="U52" s="365"/>
      <c r="V52" s="365"/>
      <c r="W52" s="365"/>
      <c r="X52" s="365"/>
      <c r="Y52" s="365"/>
      <c r="AA52" s="365"/>
      <c r="AB52" s="365"/>
      <c r="AC52" s="365"/>
      <c r="AD52" s="365"/>
      <c r="AJ52" s="365"/>
      <c r="AN52" s="365"/>
    </row>
    <row r="53" spans="1:16350" ht="15" customHeight="1" x14ac:dyDescent="0.25">
      <c r="B53" s="162" t="s">
        <v>69</v>
      </c>
      <c r="C53" s="162"/>
      <c r="D53" s="162"/>
      <c r="E53" s="162"/>
      <c r="F53" s="162"/>
      <c r="G53" s="162"/>
      <c r="H53" s="162"/>
      <c r="I53" s="162"/>
      <c r="J53" s="162"/>
      <c r="K53" s="162"/>
      <c r="L53" s="162"/>
      <c r="M53" s="162"/>
      <c r="N53" s="162"/>
      <c r="O53" s="162"/>
      <c r="P53" s="162"/>
      <c r="Q53" s="162"/>
      <c r="R53" s="162"/>
      <c r="S53" s="162"/>
      <c r="T53" s="365">
        <v>1922.991</v>
      </c>
      <c r="U53" s="365">
        <v>2578.1669999999999</v>
      </c>
      <c r="V53" s="365">
        <v>3208.2089999999998</v>
      </c>
      <c r="W53" s="365">
        <v>3983.1039999999998</v>
      </c>
      <c r="X53" s="365">
        <f>+AD53</f>
        <v>4593.9399999999996</v>
      </c>
      <c r="Y53" s="365"/>
      <c r="Z53" s="365"/>
      <c r="AA53" s="365">
        <f>'Operating Data'!AA134</f>
        <v>4157.4250000000002</v>
      </c>
      <c r="AB53" s="365">
        <f>'Operating Data'!AB134</f>
        <v>4304.2690000000002</v>
      </c>
      <c r="AC53" s="365">
        <f>'Operating Data'!AC134</f>
        <v>4430.2389999999996</v>
      </c>
      <c r="AD53" s="365">
        <f>'Operating Data'!AD134</f>
        <v>4593.9399999999996</v>
      </c>
      <c r="AE53" s="365">
        <f>'Operating Data'!AE134</f>
        <v>4854.1869999999999</v>
      </c>
      <c r="AF53" s="365">
        <f>'Operating Data'!AF134</f>
        <v>5110.8779999999997</v>
      </c>
      <c r="AJ53" s="365"/>
      <c r="AK53" s="381"/>
      <c r="AL53" s="381"/>
      <c r="AM53" s="381"/>
      <c r="AN53" s="365"/>
      <c r="AO53" s="381"/>
      <c r="AP53" s="381"/>
      <c r="AQ53" s="381"/>
    </row>
    <row r="54" spans="1:16350" ht="15" customHeight="1" x14ac:dyDescent="0.25">
      <c r="B54" s="211" t="s">
        <v>160</v>
      </c>
      <c r="C54" s="162"/>
      <c r="D54" s="162"/>
      <c r="E54" s="162"/>
      <c r="F54" s="162"/>
      <c r="G54" s="162"/>
      <c r="H54" s="162"/>
      <c r="I54" s="162"/>
      <c r="J54" s="162"/>
      <c r="K54" s="162"/>
      <c r="L54" s="162"/>
      <c r="M54" s="162"/>
      <c r="N54" s="162"/>
      <c r="O54" s="162"/>
      <c r="P54" s="162"/>
      <c r="Q54" s="162"/>
      <c r="R54" s="162"/>
      <c r="S54" s="162"/>
      <c r="T54" s="385" t="s">
        <v>23</v>
      </c>
      <c r="U54" s="385">
        <v>0.41070893200610825</v>
      </c>
      <c r="V54" s="385">
        <v>0.50903986706166515</v>
      </c>
      <c r="W54" s="385">
        <v>0.62527662234482184</v>
      </c>
      <c r="X54" s="365">
        <f>+AD54</f>
        <v>0.71503025999642933</v>
      </c>
      <c r="Y54" s="365"/>
      <c r="Z54" s="385"/>
      <c r="AA54" s="385">
        <f>'Operating Data'!AA135</f>
        <v>0.65126469033704715</v>
      </c>
      <c r="AB54" s="385">
        <f>'Operating Data'!AB135</f>
        <v>0.67277108878163372</v>
      </c>
      <c r="AC54" s="385">
        <f>'Operating Data'!AC135</f>
        <v>0.69086330330553225</v>
      </c>
      <c r="AD54" s="385">
        <f>'Operating Data'!AD135</f>
        <v>0.71503025999642933</v>
      </c>
      <c r="AE54" s="385">
        <f>'Operating Data'!AE135</f>
        <v>0.75383862076762476</v>
      </c>
      <c r="AF54" s="385">
        <f>'Operating Data'!AF135</f>
        <v>0.79110174266336608</v>
      </c>
      <c r="AJ54" s="365"/>
      <c r="AK54" s="381"/>
      <c r="AL54" s="381"/>
      <c r="AM54" s="381"/>
      <c r="AN54" s="365"/>
      <c r="AO54" s="381"/>
      <c r="AP54" s="381"/>
      <c r="AQ54" s="381"/>
    </row>
    <row r="55" spans="1:16350" ht="15" customHeight="1" x14ac:dyDescent="0.25">
      <c r="B55" s="44" t="s">
        <v>68</v>
      </c>
      <c r="C55" s="44"/>
      <c r="D55" s="44"/>
      <c r="E55" s="44"/>
      <c r="F55" s="44"/>
      <c r="G55" s="44"/>
      <c r="H55" s="44"/>
      <c r="I55" s="44"/>
      <c r="J55" s="44"/>
      <c r="K55" s="44"/>
      <c r="L55" s="44"/>
      <c r="M55" s="44"/>
      <c r="N55" s="44"/>
      <c r="O55" s="44"/>
      <c r="P55" s="44"/>
      <c r="Q55" s="44"/>
      <c r="R55" s="44"/>
      <c r="S55" s="44"/>
      <c r="T55" s="365">
        <v>644.31700000000001</v>
      </c>
      <c r="U55" s="365">
        <v>666.08399999999995</v>
      </c>
      <c r="V55" s="365">
        <v>1368.8430000000001</v>
      </c>
      <c r="W55" s="365">
        <v>1372.72</v>
      </c>
      <c r="X55" s="365">
        <f>+AD55</f>
        <v>1373.145</v>
      </c>
      <c r="Y55" s="365"/>
      <c r="Z55" s="365"/>
      <c r="AA55" s="365">
        <f>'Operating Data'!AA136</f>
        <v>1375.6289999999999</v>
      </c>
      <c r="AB55" s="365">
        <f>'Operating Data'!AB136</f>
        <v>1377.675</v>
      </c>
      <c r="AC55" s="365">
        <f>'Operating Data'!AC136</f>
        <v>1373.3150000000001</v>
      </c>
      <c r="AD55" s="365">
        <f>'Operating Data'!AD136</f>
        <v>1373.145</v>
      </c>
      <c r="AE55" s="365">
        <f>'Operating Data'!AE136</f>
        <v>1376.1379999999999</v>
      </c>
      <c r="AF55" s="365">
        <f>'Operating Data'!AF136</f>
        <v>1378.0640000000001</v>
      </c>
      <c r="AJ55" s="365"/>
      <c r="AK55" s="381"/>
      <c r="AL55" s="381"/>
      <c r="AM55" s="381"/>
      <c r="AN55" s="365"/>
      <c r="AO55" s="381"/>
      <c r="AP55" s="381"/>
      <c r="AQ55" s="381"/>
    </row>
    <row r="56" spans="1:16350" ht="15" customHeight="1" x14ac:dyDescent="0.25">
      <c r="B56" s="35"/>
      <c r="C56" s="35"/>
      <c r="D56" s="35"/>
      <c r="E56" s="35"/>
      <c r="F56" s="35"/>
      <c r="G56" s="35"/>
      <c r="H56" s="35"/>
      <c r="I56" s="35"/>
      <c r="J56" s="35"/>
      <c r="K56" s="35"/>
      <c r="L56" s="35"/>
      <c r="M56" s="35"/>
      <c r="N56" s="35"/>
      <c r="O56" s="35"/>
      <c r="P56" s="35"/>
      <c r="Q56" s="35"/>
      <c r="R56" s="35"/>
      <c r="S56" s="35"/>
      <c r="T56" s="386"/>
      <c r="U56" s="386"/>
      <c r="V56" s="308"/>
      <c r="W56" s="235"/>
      <c r="X56" s="266"/>
      <c r="Y56" s="266"/>
      <c r="AA56" s="235"/>
      <c r="AB56" s="235"/>
      <c r="AC56" s="235"/>
      <c r="AD56" s="235"/>
      <c r="AE56" s="235"/>
      <c r="AF56" s="235"/>
      <c r="AJ56" s="235"/>
      <c r="AN56" s="235"/>
    </row>
    <row r="57" spans="1:16350" ht="15" customHeight="1" x14ac:dyDescent="0.25">
      <c r="B57" s="48" t="s">
        <v>148</v>
      </c>
      <c r="C57" s="48"/>
      <c r="D57" s="48"/>
      <c r="E57" s="48"/>
      <c r="F57" s="48"/>
      <c r="G57" s="48"/>
      <c r="H57" s="48"/>
      <c r="I57" s="48"/>
      <c r="J57" s="48"/>
      <c r="K57" s="48"/>
      <c r="L57" s="48"/>
      <c r="M57" s="48"/>
      <c r="N57" s="48"/>
      <c r="O57" s="48"/>
      <c r="P57" s="48"/>
      <c r="Q57" s="48"/>
      <c r="R57" s="48"/>
      <c r="S57" s="48"/>
      <c r="T57" s="275">
        <v>10343.085999999999</v>
      </c>
      <c r="U57" s="275">
        <v>10469.967000000001</v>
      </c>
      <c r="V57" s="275">
        <v>11274.154</v>
      </c>
      <c r="W57" s="275">
        <v>11427.066999999999</v>
      </c>
      <c r="X57" s="275">
        <f t="shared" ref="X57:X63" si="27">+AD57</f>
        <v>11582.843000000001</v>
      </c>
      <c r="Y57" s="275"/>
      <c r="Z57" s="275"/>
      <c r="AA57" s="275">
        <f>'Operating Data'!AA152</f>
        <v>11459.252</v>
      </c>
      <c r="AB57" s="275">
        <f>'Operating Data'!AB152</f>
        <v>11492.468999999999</v>
      </c>
      <c r="AC57" s="275">
        <f>'Operating Data'!AC152</f>
        <v>11544.918</v>
      </c>
      <c r="AD57" s="275">
        <f>'Operating Data'!AD152</f>
        <v>11582.843000000001</v>
      </c>
      <c r="AE57" s="275">
        <f>'Operating Data'!AE152</f>
        <v>11634.205</v>
      </c>
      <c r="AF57" s="275">
        <f>'Operating Data'!AF152</f>
        <v>11667.752</v>
      </c>
      <c r="AJ57" s="276"/>
      <c r="AK57" s="276"/>
      <c r="AL57" s="276"/>
      <c r="AM57" s="276"/>
      <c r="AN57" s="276"/>
      <c r="AO57" s="276"/>
      <c r="AP57" s="276"/>
      <c r="AQ57" s="276"/>
    </row>
    <row r="58" spans="1:16350" ht="15" customHeight="1" x14ac:dyDescent="0.25">
      <c r="B58" s="44" t="s">
        <v>69</v>
      </c>
      <c r="C58" s="44"/>
      <c r="D58" s="44"/>
      <c r="E58" s="44"/>
      <c r="F58" s="44"/>
      <c r="G58" s="44"/>
      <c r="H58" s="44"/>
      <c r="I58" s="44"/>
      <c r="J58" s="44"/>
      <c r="K58" s="44"/>
      <c r="L58" s="44"/>
      <c r="M58" s="44"/>
      <c r="N58" s="44"/>
      <c r="O58" s="44"/>
      <c r="P58" s="44"/>
      <c r="Q58" s="44"/>
      <c r="R58" s="44"/>
      <c r="S58" s="44"/>
      <c r="T58" s="266">
        <v>6225.643</v>
      </c>
      <c r="U58" s="266">
        <v>6277.3580000000002</v>
      </c>
      <c r="V58" s="266">
        <v>6302.4709999999995</v>
      </c>
      <c r="W58" s="266">
        <v>6370.1469999999999</v>
      </c>
      <c r="X58" s="266">
        <f t="shared" si="27"/>
        <v>6424.8190000000004</v>
      </c>
      <c r="Y58" s="266"/>
      <c r="Z58" s="266"/>
      <c r="AA58" s="266">
        <f>'Operating Data'!AA139</f>
        <v>6383.6180000000004</v>
      </c>
      <c r="AB58" s="266">
        <f>'Operating Data'!AB139</f>
        <v>6397.8209999999999</v>
      </c>
      <c r="AC58" s="266">
        <f>'Operating Data'!AC139</f>
        <v>6412.6130000000003</v>
      </c>
      <c r="AD58" s="266">
        <f>'Operating Data'!AD139</f>
        <v>6424.8190000000004</v>
      </c>
      <c r="AE58" s="266">
        <f>'Operating Data'!AE139</f>
        <v>6439.2920000000004</v>
      </c>
      <c r="AF58" s="266">
        <f>'Operating Data'!AF139</f>
        <v>6460.4560000000001</v>
      </c>
      <c r="AJ58" s="365"/>
      <c r="AK58" s="365"/>
      <c r="AL58" s="365"/>
      <c r="AM58" s="365"/>
      <c r="AN58" s="365"/>
      <c r="AO58" s="365"/>
      <c r="AP58" s="365"/>
      <c r="AQ58" s="365"/>
    </row>
    <row r="59" spans="1:16350" ht="15" customHeight="1" x14ac:dyDescent="0.25">
      <c r="B59" s="159" t="s">
        <v>149</v>
      </c>
      <c r="C59" s="159"/>
      <c r="D59" s="159"/>
      <c r="E59" s="159"/>
      <c r="F59" s="159"/>
      <c r="G59" s="159"/>
      <c r="H59" s="159"/>
      <c r="I59" s="159"/>
      <c r="J59" s="159"/>
      <c r="K59" s="159"/>
      <c r="L59" s="159"/>
      <c r="M59" s="159"/>
      <c r="N59" s="159"/>
      <c r="O59" s="159"/>
      <c r="P59" s="159"/>
      <c r="Q59" s="159"/>
      <c r="R59" s="159"/>
      <c r="S59" s="159"/>
      <c r="T59" s="387" t="s">
        <v>23</v>
      </c>
      <c r="U59" s="387">
        <f>IFERROR(IF(OR(U58/T58-1&gt;2,U58/T58-1&lt;-0.95),"-",U58/T58-1),"-")</f>
        <v>8.3067724892031958E-3</v>
      </c>
      <c r="V59" s="388">
        <f>IFERROR(IF(OR(V58/U58-1&gt;2,V58/U58-1&lt;-0.95),"-",V58/U58-1),"-")</f>
        <v>4.0005683919890345E-3</v>
      </c>
      <c r="W59" s="389">
        <f>IFERROR(IF(OR(W58/V58-1&gt;2,W58/V58-1&lt;-0.95),"-",W58/V58-1),"-")</f>
        <v>1.0738010535867648E-2</v>
      </c>
      <c r="X59" s="387">
        <f t="shared" si="27"/>
        <v>8.5825334956948218E-3</v>
      </c>
      <c r="Y59" s="387"/>
      <c r="AA59" s="389" t="str">
        <f>IFERROR(IF(OR(AA58/#REF!-1&gt;2,AA58/#REF!-1&lt;-0.95),"-",AA58/#REF!-1),"-")</f>
        <v>-</v>
      </c>
      <c r="AB59" s="389" t="str">
        <f>IFERROR(IF(OR(AB58/#REF!-1&gt;2,AB58/#REF!-1&lt;-0.95),"-",AB58/#REF!-1),"-")</f>
        <v>-</v>
      </c>
      <c r="AC59" s="389" t="str">
        <f>IFERROR(IF(OR(AC58/#REF!-1&gt;2,AC58/#REF!-1&lt;-0.95),"-",AC58/#REF!-1),"-")</f>
        <v>-</v>
      </c>
      <c r="AD59" s="389">
        <f>IFERROR(IF(OR(AD58/W58-1&gt;2,AD58/W58-1&lt;-0.95),"-",AD58/W58-1),"-")</f>
        <v>8.5825334956948218E-3</v>
      </c>
      <c r="AE59" s="389">
        <f>IFERROR(IF(OR(AE58/AA58-1&gt;2,AE58/AA58-1&lt;-0.95),"-",AE58/AA58-1),"-")</f>
        <v>8.7213865240682864E-3</v>
      </c>
      <c r="AF59" s="389">
        <f>IFERROR(IF(OR(AF58/AB58-1&gt;2,AF58/AB58-1&lt;-0.95),"-",AF58/AB58-1),"-")</f>
        <v>9.7900519567521993E-3</v>
      </c>
      <c r="AJ59" s="390"/>
      <c r="AK59" s="390"/>
      <c r="AL59" s="390"/>
      <c r="AM59" s="390"/>
      <c r="AN59" s="390"/>
      <c r="AO59" s="390"/>
      <c r="AP59" s="390"/>
      <c r="AQ59" s="390"/>
    </row>
    <row r="60" spans="1:16350" ht="15" customHeight="1" x14ac:dyDescent="0.25">
      <c r="B60" s="44" t="s">
        <v>68</v>
      </c>
      <c r="C60" s="44"/>
      <c r="D60" s="44"/>
      <c r="E60" s="44"/>
      <c r="F60" s="44"/>
      <c r="G60" s="44"/>
      <c r="H60" s="44"/>
      <c r="I60" s="44"/>
      <c r="J60" s="44"/>
      <c r="K60" s="44"/>
      <c r="L60" s="44"/>
      <c r="M60" s="44"/>
      <c r="N60" s="44"/>
      <c r="O60" s="44"/>
      <c r="P60" s="44"/>
      <c r="Q60" s="44"/>
      <c r="R60" s="44"/>
      <c r="S60" s="44"/>
      <c r="T60" s="266">
        <v>666.40299999999991</v>
      </c>
      <c r="U60" s="266">
        <v>668.49400000000003</v>
      </c>
      <c r="V60" s="266">
        <v>1370.902</v>
      </c>
      <c r="W60" s="266">
        <v>1376.4780000000001</v>
      </c>
      <c r="X60" s="266">
        <f t="shared" si="27"/>
        <v>1383.123</v>
      </c>
      <c r="Y60" s="266"/>
      <c r="Z60" s="266"/>
      <c r="AA60" s="266">
        <f>'Operating Data'!AA144</f>
        <v>1377.982</v>
      </c>
      <c r="AB60" s="266">
        <f>'Operating Data'!AB144</f>
        <v>1379.97</v>
      </c>
      <c r="AC60" s="266">
        <f>'Operating Data'!AC144</f>
        <v>1381.6130000000001</v>
      </c>
      <c r="AD60" s="266">
        <f>'Operating Data'!AD144</f>
        <v>1383.123</v>
      </c>
      <c r="AE60" s="266">
        <f>'Operating Data'!AE144</f>
        <v>1384.337</v>
      </c>
      <c r="AF60" s="266">
        <f>'Operating Data'!AF144</f>
        <v>1386.2739999999999</v>
      </c>
      <c r="AJ60" s="365"/>
      <c r="AK60" s="365"/>
      <c r="AL60" s="365"/>
      <c r="AM60" s="365"/>
      <c r="AN60" s="365"/>
      <c r="AO60" s="365"/>
      <c r="AP60" s="365"/>
      <c r="AQ60" s="365"/>
    </row>
    <row r="61" spans="1:16350" ht="15" customHeight="1" x14ac:dyDescent="0.25">
      <c r="B61" s="159" t="s">
        <v>149</v>
      </c>
      <c r="C61" s="159"/>
      <c r="D61" s="159"/>
      <c r="E61" s="159"/>
      <c r="F61" s="159"/>
      <c r="G61" s="159"/>
      <c r="H61" s="159"/>
      <c r="I61" s="159"/>
      <c r="J61" s="159"/>
      <c r="K61" s="159"/>
      <c r="L61" s="159"/>
      <c r="M61" s="159"/>
      <c r="N61" s="159"/>
      <c r="O61" s="159"/>
      <c r="P61" s="159"/>
      <c r="Q61" s="159"/>
      <c r="R61" s="159"/>
      <c r="S61" s="159"/>
      <c r="T61" s="387" t="s">
        <v>23</v>
      </c>
      <c r="U61" s="387">
        <f>IFERROR(IF(OR(U60/T60-1&gt;2,U60/T60-1&lt;-0.95),"-",U60/T60-1),"-")</f>
        <v>3.1377409765565023E-3</v>
      </c>
      <c r="V61" s="388">
        <f>IFERROR(IF(OR(V60/U60-1&gt;2,V60/U60-1&lt;-0.95),"-",V60/U60-1),"-")</f>
        <v>1.0507319437422025</v>
      </c>
      <c r="W61" s="389">
        <f>IFERROR(IF(OR(W60/V60-1&gt;2,W60/V60-1&lt;-0.95),"-",W60/V60-1),"-")</f>
        <v>4.0673950435552442E-3</v>
      </c>
      <c r="X61" s="387">
        <f t="shared" si="27"/>
        <v>4.8275381081281932E-3</v>
      </c>
      <c r="Y61" s="387"/>
      <c r="AA61" s="389" t="str">
        <f>IFERROR(IF(OR(AA60/#REF!-1&gt;2,AA60/#REF!-1&lt;-0.95),"-",AA60/#REF!-1),"-")</f>
        <v>-</v>
      </c>
      <c r="AB61" s="389" t="str">
        <f>IFERROR(IF(OR(AB60/#REF!-1&gt;2,AB60/#REF!-1&lt;-0.95),"-",AB60/#REF!-1),"-")</f>
        <v>-</v>
      </c>
      <c r="AC61" s="389" t="str">
        <f>IFERROR(IF(OR(AC60/#REF!-1&gt;2,AC60/#REF!-1&lt;-0.95),"-",AC60/#REF!-1),"-")</f>
        <v>-</v>
      </c>
      <c r="AD61" s="389">
        <f>IFERROR(IF(OR(AD60/W60-1&gt;2,AD60/W60-1&lt;-0.95),"-",AD60/W60-1),"-")</f>
        <v>4.8275381081281932E-3</v>
      </c>
      <c r="AE61" s="389">
        <f>IFERROR(IF(OR(AE60/AA60-1&gt;2,AE60/AA60-1&lt;-0.95),"-",AE60/AA60-1),"-")</f>
        <v>4.6118164097934677E-3</v>
      </c>
      <c r="AF61" s="389">
        <f>IFERROR(IF(OR(AF60/AB60-1&gt;2,AF60/AB60-1&lt;-0.95),"-",AF60/AB60-1),"-")</f>
        <v>4.5682152510559959E-3</v>
      </c>
      <c r="AJ61" s="390"/>
      <c r="AK61" s="390"/>
      <c r="AL61" s="390"/>
      <c r="AM61" s="390"/>
      <c r="AN61" s="390"/>
      <c r="AO61" s="390"/>
      <c r="AP61" s="390"/>
      <c r="AQ61" s="390"/>
    </row>
    <row r="62" spans="1:16350" ht="15" customHeight="1" x14ac:dyDescent="0.25">
      <c r="B62" s="44" t="s">
        <v>57</v>
      </c>
      <c r="C62" s="44"/>
      <c r="D62" s="44"/>
      <c r="E62" s="44"/>
      <c r="F62" s="44"/>
      <c r="G62" s="44"/>
      <c r="H62" s="44"/>
      <c r="I62" s="44"/>
      <c r="J62" s="44"/>
      <c r="K62" s="44"/>
      <c r="L62" s="44"/>
      <c r="M62" s="44"/>
      <c r="N62" s="44"/>
      <c r="O62" s="44"/>
      <c r="P62" s="44"/>
      <c r="Q62" s="44"/>
      <c r="R62" s="44"/>
      <c r="S62" s="44"/>
      <c r="T62" s="266">
        <v>3451.04</v>
      </c>
      <c r="U62" s="266">
        <v>3524.1149999999998</v>
      </c>
      <c r="V62" s="266">
        <v>3600.7809999999999</v>
      </c>
      <c r="W62" s="266">
        <v>3680.442</v>
      </c>
      <c r="X62" s="266">
        <f t="shared" si="27"/>
        <v>3774.9009999999998</v>
      </c>
      <c r="Y62" s="266"/>
      <c r="Z62" s="266"/>
      <c r="AA62" s="266">
        <f>'Operating Data'!AA148</f>
        <v>3697.652</v>
      </c>
      <c r="AB62" s="266">
        <f>'Operating Data'!AB148</f>
        <v>3714.6779999999999</v>
      </c>
      <c r="AC62" s="266">
        <f>'Operating Data'!AC148</f>
        <v>3750.692</v>
      </c>
      <c r="AD62" s="266">
        <f>'Operating Data'!AD148</f>
        <v>3774.9009999999998</v>
      </c>
      <c r="AE62" s="266">
        <f>'Operating Data'!AE148</f>
        <v>3810.576</v>
      </c>
      <c r="AF62" s="266">
        <f>'Operating Data'!AF148</f>
        <v>3821.0219999999999</v>
      </c>
      <c r="AJ62" s="365"/>
      <c r="AK62" s="365"/>
      <c r="AL62" s="365"/>
      <c r="AM62" s="365"/>
      <c r="AN62" s="365"/>
      <c r="AO62" s="365"/>
      <c r="AP62" s="365"/>
      <c r="AQ62" s="365"/>
    </row>
    <row r="63" spans="1:16350" ht="15" customHeight="1" x14ac:dyDescent="0.25">
      <c r="B63" s="159" t="s">
        <v>149</v>
      </c>
      <c r="C63" s="159"/>
      <c r="D63" s="159"/>
      <c r="E63" s="159"/>
      <c r="F63" s="159"/>
      <c r="G63" s="159"/>
      <c r="H63" s="159"/>
      <c r="I63" s="159"/>
      <c r="J63" s="159"/>
      <c r="K63" s="159"/>
      <c r="L63" s="159"/>
      <c r="M63" s="159"/>
      <c r="N63" s="159"/>
      <c r="O63" s="159"/>
      <c r="P63" s="159"/>
      <c r="Q63" s="159"/>
      <c r="R63" s="159"/>
      <c r="S63" s="159"/>
      <c r="T63" s="387" t="s">
        <v>23</v>
      </c>
      <c r="U63" s="387">
        <f>IFERROR(IF(OR(U62/T62-1&gt;2,U62/T62-1&lt;-0.95),"-",U62/T62-1),"-")</f>
        <v>2.117477629931841E-2</v>
      </c>
      <c r="V63" s="388">
        <f>IFERROR(IF(OR(V62/U62-1&gt;2,V62/U62-1&lt;-0.95),"-",V62/U62-1),"-")</f>
        <v>2.1754681671852349E-2</v>
      </c>
      <c r="W63" s="389">
        <f>IFERROR(IF(OR(W62/V62-1&gt;2,W62/V62-1&lt;-0.95),"-",W62/V62-1),"-")</f>
        <v>2.2123256038065087E-2</v>
      </c>
      <c r="X63" s="387">
        <f t="shared" si="27"/>
        <v>2.5665123917181676E-2</v>
      </c>
      <c r="Y63" s="387"/>
      <c r="AA63" s="389" t="str">
        <f>IFERROR(IF(OR(AA62/#REF!-1&gt;2,AA62/#REF!-1&lt;-0.95),"-",AA62/#REF!-1),"-")</f>
        <v>-</v>
      </c>
      <c r="AB63" s="389" t="str">
        <f>IFERROR(IF(OR(AB62/#REF!-1&gt;2,AB62/#REF!-1&lt;-0.95),"-",AB62/#REF!-1),"-")</f>
        <v>-</v>
      </c>
      <c r="AC63" s="389" t="str">
        <f>IFERROR(IF(OR(AC62/#REF!-1&gt;2,AC62/#REF!-1&lt;-0.95),"-",AC62/#REF!-1),"-")</f>
        <v>-</v>
      </c>
      <c r="AD63" s="389">
        <f>IFERROR(IF(OR(AD62/W62-1&gt;2,AD62/W62-1&lt;-0.95),"-",AD62/W62-1),"-")</f>
        <v>2.5665123917181676E-2</v>
      </c>
      <c r="AE63" s="389">
        <f>IFERROR(IF(OR(AE62/AA62-1&gt;2,AE62/AA62-1&lt;-0.95),"-",AE62/AA62-1),"-")</f>
        <v>3.053938012555002E-2</v>
      </c>
      <c r="AF63" s="389">
        <f>IFERROR(IF(OR(AF62/AB62-1&gt;2,AF62/AB62-1&lt;-0.95),"-",AF62/AB62-1),"-")</f>
        <v>2.862805336021057E-2</v>
      </c>
      <c r="AJ63" s="390"/>
      <c r="AK63" s="390"/>
      <c r="AL63" s="390"/>
      <c r="AM63" s="390"/>
      <c r="AN63" s="390"/>
      <c r="AO63" s="390"/>
      <c r="AP63" s="390"/>
      <c r="AQ63" s="390"/>
    </row>
    <row r="64" spans="1:16350" ht="15" customHeight="1" x14ac:dyDescent="0.25">
      <c r="A64" s="41"/>
      <c r="B64" s="40"/>
      <c r="C64" s="40"/>
      <c r="D64" s="40"/>
      <c r="E64" s="40"/>
      <c r="F64" s="40"/>
      <c r="G64" s="40"/>
      <c r="H64" s="40"/>
      <c r="I64" s="40"/>
      <c r="J64" s="40"/>
      <c r="K64" s="40"/>
      <c r="L64" s="40"/>
      <c r="M64" s="40"/>
      <c r="N64" s="40"/>
      <c r="O64" s="40"/>
      <c r="P64" s="40"/>
      <c r="Q64" s="40"/>
      <c r="R64" s="40"/>
      <c r="S64" s="40"/>
      <c r="T64" s="391"/>
      <c r="U64" s="391"/>
      <c r="V64" s="308"/>
      <c r="W64" s="235"/>
      <c r="X64" s="266"/>
      <c r="Y64" s="266"/>
      <c r="AA64" s="235"/>
      <c r="AB64" s="235"/>
      <c r="AC64" s="235"/>
      <c r="AD64" s="235"/>
      <c r="AE64" s="235"/>
      <c r="AF64" s="235"/>
      <c r="AJ64" s="235"/>
      <c r="AN64" s="235"/>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c r="XDV64" s="41"/>
    </row>
    <row r="65" spans="1:16350" ht="15" customHeight="1" x14ac:dyDescent="0.25">
      <c r="A65" s="41"/>
      <c r="B65" s="34" t="s">
        <v>150</v>
      </c>
      <c r="C65" s="34"/>
      <c r="D65" s="34"/>
      <c r="E65" s="34"/>
      <c r="F65" s="34"/>
      <c r="G65" s="34"/>
      <c r="H65" s="34"/>
      <c r="I65" s="34"/>
      <c r="J65" s="34"/>
      <c r="K65" s="34"/>
      <c r="L65" s="34"/>
      <c r="M65" s="34"/>
      <c r="N65" s="34"/>
      <c r="O65" s="34"/>
      <c r="P65" s="34"/>
      <c r="Q65" s="34"/>
      <c r="R65" s="34"/>
      <c r="S65" s="34"/>
      <c r="T65" s="235"/>
      <c r="U65" s="235"/>
      <c r="V65" s="235"/>
      <c r="W65" s="235"/>
      <c r="X65" s="235"/>
      <c r="Y65" s="235"/>
      <c r="AA65" s="235"/>
      <c r="AB65" s="235"/>
      <c r="AC65" s="235"/>
      <c r="AD65" s="235"/>
      <c r="AE65" s="235"/>
      <c r="AF65" s="235"/>
      <c r="AJ65" s="235"/>
      <c r="AN65" s="235"/>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row>
    <row r="66" spans="1:16350" ht="15" customHeight="1" x14ac:dyDescent="0.25">
      <c r="A66" s="41"/>
      <c r="B66" s="34" t="s">
        <v>268</v>
      </c>
      <c r="C66" s="34"/>
      <c r="D66" s="34"/>
      <c r="E66" s="34"/>
      <c r="F66" s="34"/>
      <c r="G66" s="34"/>
      <c r="H66" s="34"/>
      <c r="I66" s="34"/>
      <c r="J66" s="34"/>
      <c r="K66" s="34"/>
      <c r="L66" s="34"/>
      <c r="M66" s="34"/>
      <c r="N66" s="34"/>
      <c r="O66" s="34"/>
      <c r="P66" s="34"/>
      <c r="Q66" s="34"/>
      <c r="R66" s="34"/>
      <c r="S66" s="34"/>
      <c r="T66" s="392"/>
      <c r="U66" s="392"/>
      <c r="V66" s="308"/>
      <c r="W66" s="235"/>
      <c r="X66" s="266"/>
      <c r="Y66" s="266"/>
      <c r="AA66" s="235"/>
      <c r="AB66" s="235"/>
      <c r="AC66" s="235"/>
      <c r="AD66" s="235"/>
      <c r="AE66" s="235"/>
      <c r="AF66" s="235"/>
      <c r="AJ66" s="235"/>
      <c r="AN66" s="235"/>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row>
    <row r="67" spans="1:16350" ht="15" customHeight="1" x14ac:dyDescent="0.25">
      <c r="B67" s="44" t="s">
        <v>69</v>
      </c>
      <c r="C67" s="44"/>
      <c r="D67" s="44"/>
      <c r="E67" s="44"/>
      <c r="F67" s="44"/>
      <c r="G67" s="44"/>
      <c r="H67" s="44"/>
      <c r="I67" s="44"/>
      <c r="J67" s="44"/>
      <c r="K67" s="44"/>
      <c r="L67" s="44"/>
      <c r="M67" s="44"/>
      <c r="N67" s="44"/>
      <c r="O67" s="44"/>
      <c r="P67" s="44"/>
      <c r="Q67" s="44"/>
      <c r="R67" s="44"/>
      <c r="S67" s="44"/>
      <c r="T67" s="371">
        <v>9.6231683603606497E-2</v>
      </c>
      <c r="U67" s="371">
        <v>9.5697113725658325E-2</v>
      </c>
      <c r="V67" s="371" vm="92">
        <v>8.9593000000000006E-2</v>
      </c>
      <c r="W67" s="371" vm="13">
        <v>8.6474058039558183E-2</v>
      </c>
      <c r="X67" s="371" vm="89">
        <f>AD67</f>
        <v>8.7388559718589803E-2</v>
      </c>
      <c r="Y67" s="371"/>
      <c r="AA67" s="371">
        <f>'Operating Data'!AA156</f>
        <v>8.660980993414398E-2</v>
      </c>
      <c r="AB67" s="371" vm="44">
        <f>'Operating Data'!AB156</f>
        <v>8.9943814959475149E-2</v>
      </c>
      <c r="AC67" s="371" vm="65">
        <f>'Operating Data'!AC156</f>
        <v>8.9143763161490322E-2</v>
      </c>
      <c r="AD67" s="371" vm="89">
        <f>'Operating Data'!AD156</f>
        <v>8.7388559718589803E-2</v>
      </c>
      <c r="AE67" s="371" vm="94">
        <f>'Operating Data'!AE156</f>
        <v>8.3592193570339979E-2</v>
      </c>
      <c r="AF67" s="371" vm="141">
        <f>'Operating Data'!AF156</f>
        <v>7.6883360667184292E-2</v>
      </c>
      <c r="AJ67" s="371"/>
      <c r="AK67" s="381"/>
      <c r="AL67" s="381"/>
      <c r="AM67" s="381"/>
      <c r="AN67" s="371"/>
      <c r="AO67" s="381"/>
      <c r="AP67" s="381"/>
      <c r="AQ67" s="381"/>
    </row>
    <row r="68" spans="1:16350" ht="15" customHeight="1" x14ac:dyDescent="0.25">
      <c r="B68" s="44" t="s">
        <v>68</v>
      </c>
      <c r="C68" s="44"/>
      <c r="D68" s="44"/>
      <c r="E68" s="44"/>
      <c r="F68" s="44"/>
      <c r="G68" s="44"/>
      <c r="H68" s="44"/>
      <c r="I68" s="44"/>
      <c r="J68" s="44"/>
      <c r="K68" s="44"/>
      <c r="L68" s="44"/>
      <c r="M68" s="44"/>
      <c r="N68" s="44"/>
      <c r="O68" s="44"/>
      <c r="P68" s="44"/>
      <c r="Q68" s="44"/>
      <c r="R68" s="44"/>
      <c r="S68" s="44"/>
      <c r="T68" s="371">
        <v>3.4127446861680552E-2</v>
      </c>
      <c r="U68" s="371">
        <v>3.6363582026402011E-2</v>
      </c>
      <c r="V68" s="371">
        <v>3.8477847958883413E-2</v>
      </c>
      <c r="W68" s="371" vm="159">
        <v>4.6666709915970252E-2</v>
      </c>
      <c r="X68" s="371" vm="86">
        <f>AD68</f>
        <v>4.8220390431626084E-2</v>
      </c>
      <c r="Y68" s="371"/>
      <c r="AA68" s="371" vm="160">
        <f>'Operating Data'!AA157</f>
        <v>5.6104403617045086E-2</v>
      </c>
      <c r="AB68" s="371" vm="42">
        <f>'Operating Data'!AB157</f>
        <v>5.0954035968582105E-2</v>
      </c>
      <c r="AC68" s="371" vm="66">
        <f>'Operating Data'!AC157</f>
        <v>4.6534822879279202E-2</v>
      </c>
      <c r="AD68" s="371" vm="86">
        <f>'Operating Data'!AD157</f>
        <v>4.8220390431626084E-2</v>
      </c>
      <c r="AE68" s="371" vm="95">
        <f>'Operating Data'!AE157</f>
        <v>5.8211278935175137E-2</v>
      </c>
      <c r="AF68" s="371" vm="143">
        <f>'Operating Data'!AF157</f>
        <v>5.0125276702550119E-2</v>
      </c>
      <c r="AJ68" s="371"/>
      <c r="AK68" s="381"/>
      <c r="AL68" s="381"/>
      <c r="AM68" s="381"/>
      <c r="AN68" s="371"/>
      <c r="AO68" s="381"/>
      <c r="AP68" s="381"/>
      <c r="AQ68" s="381"/>
    </row>
    <row r="69" spans="1:16350" ht="15" customHeight="1" x14ac:dyDescent="0.25">
      <c r="B69" s="44" t="s">
        <v>57</v>
      </c>
      <c r="C69" s="44"/>
      <c r="D69" s="44"/>
      <c r="E69" s="44"/>
      <c r="F69" s="44"/>
      <c r="G69" s="44"/>
      <c r="H69" s="44"/>
      <c r="I69" s="44"/>
      <c r="J69" s="44"/>
      <c r="K69" s="44"/>
      <c r="L69" s="44"/>
      <c r="M69" s="44"/>
      <c r="N69" s="44"/>
      <c r="O69" s="44"/>
      <c r="P69" s="44"/>
      <c r="Q69" s="44"/>
      <c r="R69" s="44"/>
      <c r="S69" s="44"/>
      <c r="T69" s="344"/>
      <c r="U69" s="344"/>
      <c r="V69" s="308"/>
      <c r="W69" s="308"/>
      <c r="X69" s="344"/>
      <c r="Y69" s="344"/>
      <c r="AA69" s="308"/>
      <c r="AB69" s="308"/>
      <c r="AC69" s="308"/>
      <c r="AD69" s="308"/>
      <c r="AE69" s="308"/>
      <c r="AF69" s="308"/>
      <c r="AJ69" s="308"/>
      <c r="AK69" s="381"/>
      <c r="AL69" s="381"/>
      <c r="AM69" s="381"/>
      <c r="AN69" s="308"/>
      <c r="AO69" s="381"/>
      <c r="AP69" s="381"/>
      <c r="AQ69" s="381"/>
    </row>
    <row r="70" spans="1:16350" customFormat="1" x14ac:dyDescent="0.25">
      <c r="B70" s="38" t="s">
        <v>151</v>
      </c>
      <c r="C70" s="106" t="s">
        <v>23</v>
      </c>
      <c r="D70" s="106" t="s">
        <v>23</v>
      </c>
      <c r="E70" s="106" t="s">
        <v>23</v>
      </c>
      <c r="F70" s="106" t="s">
        <v>23</v>
      </c>
      <c r="G70" s="106" t="s">
        <v>23</v>
      </c>
      <c r="H70" s="106" t="s">
        <v>23</v>
      </c>
      <c r="I70" s="106" t="s">
        <v>23</v>
      </c>
      <c r="J70" s="106" t="s">
        <v>23</v>
      </c>
      <c r="K70" s="106" t="s">
        <v>23</v>
      </c>
      <c r="L70" s="106" t="s">
        <v>23</v>
      </c>
      <c r="M70" s="106" t="s">
        <v>23</v>
      </c>
      <c r="N70" s="106" t="s">
        <v>23</v>
      </c>
      <c r="O70" s="106" t="s">
        <v>23</v>
      </c>
      <c r="P70" s="106" t="s">
        <v>23</v>
      </c>
      <c r="Q70" s="27">
        <v>0.09</v>
      </c>
      <c r="R70" s="27">
        <v>8.8999999999999996E-2</v>
      </c>
      <c r="S70" s="27">
        <v>8.6999999999999994E-2</v>
      </c>
      <c r="T70" s="308">
        <v>8.4331929999999999E-2</v>
      </c>
      <c r="U70" s="308">
        <v>8.1080310000000003E-2</v>
      </c>
      <c r="V70" s="308">
        <v>8.5695999999999994E-2</v>
      </c>
      <c r="W70" s="308">
        <v>8.2916281830423294E-2</v>
      </c>
      <c r="X70" s="308">
        <f t="shared" ref="X70:X75" si="28">AD70</f>
        <v>7.9066954888097479E-2</v>
      </c>
      <c r="Y70" s="308"/>
      <c r="Z70" s="235"/>
      <c r="AA70" s="308">
        <f>'Operating Data'!AA159</f>
        <v>9.1850574779285793E-2</v>
      </c>
      <c r="AB70" s="308">
        <f>'Operating Data'!AB159</f>
        <v>8.1826817942023691E-2</v>
      </c>
      <c r="AC70" s="308">
        <f>'Operating Data'!AC159</f>
        <v>7.9607215775693047E-2</v>
      </c>
      <c r="AD70" s="308">
        <f>'Operating Data'!AD159</f>
        <v>7.9066954888097479E-2</v>
      </c>
      <c r="AE70" s="308">
        <f>'Operating Data'!AE159</f>
        <v>8.6765453391720676E-2</v>
      </c>
      <c r="AF70" s="308">
        <f>'Operating Data'!AF159</f>
        <v>7.764654875376964E-2</v>
      </c>
      <c r="AG70" s="374"/>
      <c r="AH70" s="374"/>
      <c r="AI70" s="235"/>
      <c r="AJ70" s="235"/>
      <c r="AK70" s="235"/>
      <c r="AL70" s="235"/>
      <c r="AM70" s="235"/>
      <c r="AN70" s="235"/>
      <c r="AO70" s="235"/>
      <c r="AP70" s="235"/>
      <c r="AQ70" s="235"/>
      <c r="AR70" s="235"/>
      <c r="AS70" s="235"/>
      <c r="AT70" s="235"/>
      <c r="AU70" s="235"/>
      <c r="AV70" s="235"/>
      <c r="AW70" s="235"/>
      <c r="AX70" s="235"/>
    </row>
    <row r="71" spans="1:16350" customFormat="1" x14ac:dyDescent="0.25">
      <c r="B71" s="156" t="s">
        <v>152</v>
      </c>
      <c r="C71" s="106" t="s">
        <v>23</v>
      </c>
      <c r="D71" s="106" t="s">
        <v>23</v>
      </c>
      <c r="E71" s="106" t="s">
        <v>23</v>
      </c>
      <c r="F71" s="106" t="s">
        <v>23</v>
      </c>
      <c r="G71" s="106" t="s">
        <v>23</v>
      </c>
      <c r="H71" s="106" t="s">
        <v>23</v>
      </c>
      <c r="I71" s="106" t="s">
        <v>23</v>
      </c>
      <c r="J71" s="106" t="s">
        <v>23</v>
      </c>
      <c r="K71" s="106" t="s">
        <v>23</v>
      </c>
      <c r="L71" s="106" t="s">
        <v>23</v>
      </c>
      <c r="M71" s="106" t="s">
        <v>23</v>
      </c>
      <c r="N71" s="106" t="s">
        <v>23</v>
      </c>
      <c r="O71" s="106" t="s">
        <v>23</v>
      </c>
      <c r="P71" s="106" t="s">
        <v>23</v>
      </c>
      <c r="Q71" s="27">
        <v>5.3999999999999999E-2</v>
      </c>
      <c r="R71" s="27">
        <v>5.5E-2</v>
      </c>
      <c r="S71" s="27">
        <v>5.5E-2</v>
      </c>
      <c r="T71" s="308">
        <v>5.5890500000000003E-2</v>
      </c>
      <c r="U71" s="308">
        <v>5.642875E-2</v>
      </c>
      <c r="V71" s="308">
        <v>5.5381E-2</v>
      </c>
      <c r="W71" s="308" vm="12">
        <v>5.755060025291861E-2</v>
      </c>
      <c r="X71" s="308" vm="85">
        <f t="shared" si="28"/>
        <v>3.5718473739906303E-2</v>
      </c>
      <c r="Y71" s="308"/>
      <c r="Z71" s="235"/>
      <c r="AA71" s="308" vm="100">
        <f>'Operating Data'!AA160</f>
        <v>3.6283402787817012E-2</v>
      </c>
      <c r="AB71" s="308" vm="45">
        <f>'Operating Data'!AB160</f>
        <v>3.5104548345800179E-2</v>
      </c>
      <c r="AC71" s="308" vm="55">
        <f>'Operating Data'!AC160</f>
        <v>3.5811718386318948E-2</v>
      </c>
      <c r="AD71" s="308" vm="85">
        <f>'Operating Data'!AD160</f>
        <v>3.5718473739906303E-2</v>
      </c>
      <c r="AE71" s="308" vm="96">
        <f>'Operating Data'!AE160</f>
        <v>3.8068284273372083E-2</v>
      </c>
      <c r="AF71" s="308" vm="399">
        <f>'Operating Data'!AF160</f>
        <v>3.6683701072617834E-2</v>
      </c>
      <c r="AG71" s="374"/>
      <c r="AH71" s="374"/>
      <c r="AI71" s="235"/>
      <c r="AJ71" s="235"/>
      <c r="AK71" s="235"/>
      <c r="AL71" s="235"/>
      <c r="AM71" s="235"/>
      <c r="AN71" s="235"/>
      <c r="AO71" s="235"/>
      <c r="AP71" s="235"/>
      <c r="AQ71" s="235"/>
      <c r="AR71" s="235"/>
      <c r="AS71" s="235"/>
      <c r="AT71" s="235"/>
      <c r="AU71" s="235"/>
      <c r="AV71" s="235"/>
      <c r="AW71" s="235"/>
      <c r="AX71" s="235"/>
    </row>
    <row r="72" spans="1:16350" customFormat="1" x14ac:dyDescent="0.25">
      <c r="B72" s="156" t="s">
        <v>153</v>
      </c>
      <c r="C72" s="106" t="s">
        <v>23</v>
      </c>
      <c r="D72" s="106" t="s">
        <v>23</v>
      </c>
      <c r="E72" s="106" t="s">
        <v>23</v>
      </c>
      <c r="F72" s="106" t="s">
        <v>23</v>
      </c>
      <c r="G72" s="106" t="s">
        <v>23</v>
      </c>
      <c r="H72" s="106" t="s">
        <v>23</v>
      </c>
      <c r="I72" s="106" t="s">
        <v>23</v>
      </c>
      <c r="J72" s="106" t="s">
        <v>23</v>
      </c>
      <c r="K72" s="106" t="s">
        <v>23</v>
      </c>
      <c r="L72" s="106" t="s">
        <v>23</v>
      </c>
      <c r="M72" s="106" t="s">
        <v>23</v>
      </c>
      <c r="N72" s="106" t="s">
        <v>23</v>
      </c>
      <c r="O72" s="106" t="s">
        <v>23</v>
      </c>
      <c r="P72" s="106" t="s">
        <v>23</v>
      </c>
      <c r="Q72" s="27">
        <v>3.5999999999999997E-2</v>
      </c>
      <c r="R72" s="27">
        <v>3.4000000000000002E-2</v>
      </c>
      <c r="S72" s="27">
        <v>3.2000000000000001E-2</v>
      </c>
      <c r="T72" s="308">
        <v>2.844143E-2</v>
      </c>
      <c r="U72" s="308">
        <v>2.4651559999999999E-2</v>
      </c>
      <c r="V72" s="308">
        <v>3.0315000000000002E-2</v>
      </c>
      <c r="W72" s="308" vm="14">
        <v>2.5365681577504677E-2</v>
      </c>
      <c r="X72" s="308" vm="87">
        <f t="shared" si="28"/>
        <v>4.3348481148191176E-2</v>
      </c>
      <c r="Y72" s="308"/>
      <c r="Z72" s="235"/>
      <c r="AA72" s="308" vm="15">
        <f>'Operating Data'!AA161</f>
        <v>5.5567171991468774E-2</v>
      </c>
      <c r="AB72" s="308" vm="46">
        <f>'Operating Data'!AB161</f>
        <v>4.6722269596223512E-2</v>
      </c>
      <c r="AC72" s="308" vm="56">
        <f>'Operating Data'!AC161</f>
        <v>4.3795497389374091E-2</v>
      </c>
      <c r="AD72" s="308" vm="87">
        <f>'Operating Data'!AD161</f>
        <v>4.3348481148191176E-2</v>
      </c>
      <c r="AE72" s="308" vm="97">
        <f>'Operating Data'!AE161</f>
        <v>4.8697169118348586E-2</v>
      </c>
      <c r="AF72" s="308" vm="142">
        <f>'Operating Data'!AF161</f>
        <v>4.0962847681151805E-2</v>
      </c>
      <c r="AG72" s="374"/>
      <c r="AH72" s="374"/>
      <c r="AI72" s="235"/>
      <c r="AJ72" s="235"/>
      <c r="AK72" s="235"/>
      <c r="AL72" s="235"/>
      <c r="AM72" s="235"/>
      <c r="AN72" s="235"/>
      <c r="AO72" s="235"/>
      <c r="AP72" s="235"/>
      <c r="AQ72" s="235"/>
      <c r="AR72" s="235"/>
      <c r="AS72" s="235"/>
      <c r="AT72" s="235"/>
      <c r="AU72" s="235"/>
      <c r="AV72" s="235"/>
      <c r="AW72" s="235"/>
      <c r="AX72" s="235"/>
    </row>
    <row r="73" spans="1:16350" customFormat="1" x14ac:dyDescent="0.25">
      <c r="B73" s="38" t="s">
        <v>154</v>
      </c>
      <c r="C73" s="106" t="s">
        <v>23</v>
      </c>
      <c r="D73" s="106" t="s">
        <v>23</v>
      </c>
      <c r="E73" s="106" t="s">
        <v>23</v>
      </c>
      <c r="F73" s="106" t="s">
        <v>23</v>
      </c>
      <c r="G73" s="106" t="s">
        <v>23</v>
      </c>
      <c r="H73" s="106" t="s">
        <v>23</v>
      </c>
      <c r="I73" s="106" t="s">
        <v>23</v>
      </c>
      <c r="J73" s="106" t="s">
        <v>23</v>
      </c>
      <c r="K73" s="106" t="s">
        <v>23</v>
      </c>
      <c r="L73" s="106" t="s">
        <v>23</v>
      </c>
      <c r="M73" s="106" t="s">
        <v>23</v>
      </c>
      <c r="N73" s="106" t="s">
        <v>23</v>
      </c>
      <c r="O73" s="106" t="s">
        <v>23</v>
      </c>
      <c r="P73" s="106" t="s">
        <v>23</v>
      </c>
      <c r="Q73" s="27">
        <v>0.13500000000000001</v>
      </c>
      <c r="R73" s="27">
        <v>0.13900000000000001</v>
      </c>
      <c r="S73" s="27">
        <v>0.13</v>
      </c>
      <c r="T73" s="308">
        <v>0.11935841999999999</v>
      </c>
      <c r="U73" s="308">
        <v>0.1245378</v>
      </c>
      <c r="V73" s="308">
        <v>0.13392199999999999</v>
      </c>
      <c r="W73" s="308">
        <v>0.12411351310377056</v>
      </c>
      <c r="X73" s="308">
        <f t="shared" si="28"/>
        <v>0.11946419349546938</v>
      </c>
      <c r="Y73" s="308"/>
      <c r="Z73" s="235"/>
      <c r="AA73" s="308">
        <f>'Operating Data'!AA162</f>
        <v>0.13398987107252142</v>
      </c>
      <c r="AB73" s="308">
        <f>'Operating Data'!AB162</f>
        <v>0.11892440164420195</v>
      </c>
      <c r="AC73" s="308">
        <f>'Operating Data'!AC162</f>
        <v>0.119884403811541</v>
      </c>
      <c r="AD73" s="308">
        <f>'Operating Data'!AD162</f>
        <v>0.11946419349546938</v>
      </c>
      <c r="AE73" s="308">
        <f>'Operating Data'!AE162</f>
        <v>0.13896493377311936</v>
      </c>
      <c r="AF73" s="308">
        <f>'Operating Data'!AF162</f>
        <v>0.11538061942578012</v>
      </c>
      <c r="AG73" s="374"/>
      <c r="AH73" s="374"/>
      <c r="AI73" s="235"/>
      <c r="AJ73" s="235"/>
      <c r="AK73" s="235"/>
      <c r="AL73" s="235"/>
      <c r="AM73" s="235"/>
      <c r="AN73" s="235"/>
      <c r="AO73" s="235"/>
      <c r="AP73" s="235"/>
      <c r="AQ73" s="235"/>
      <c r="AR73" s="235"/>
      <c r="AS73" s="235"/>
      <c r="AT73" s="235"/>
      <c r="AU73" s="235"/>
      <c r="AV73" s="235"/>
      <c r="AW73" s="235"/>
      <c r="AX73" s="235"/>
    </row>
    <row r="74" spans="1:16350" customFormat="1" x14ac:dyDescent="0.25">
      <c r="B74" s="212" t="s">
        <v>152</v>
      </c>
      <c r="C74" s="106" t="s">
        <v>23</v>
      </c>
      <c r="D74" s="106" t="s">
        <v>23</v>
      </c>
      <c r="E74" s="106" t="s">
        <v>23</v>
      </c>
      <c r="F74" s="106" t="s">
        <v>23</v>
      </c>
      <c r="G74" s="106" t="s">
        <v>23</v>
      </c>
      <c r="H74" s="106" t="s">
        <v>23</v>
      </c>
      <c r="I74" s="106" t="s">
        <v>23</v>
      </c>
      <c r="J74" s="106" t="s">
        <v>23</v>
      </c>
      <c r="K74" s="106" t="s">
        <v>23</v>
      </c>
      <c r="L74" s="106" t="s">
        <v>23</v>
      </c>
      <c r="M74" s="106" t="s">
        <v>23</v>
      </c>
      <c r="N74" s="106" t="s">
        <v>23</v>
      </c>
      <c r="O74" s="106" t="s">
        <v>23</v>
      </c>
      <c r="P74" s="106" t="s">
        <v>23</v>
      </c>
      <c r="Q74" s="27">
        <v>8.2000000000000003E-2</v>
      </c>
      <c r="R74" s="27">
        <v>8.5999999999999993E-2</v>
      </c>
      <c r="S74" s="27">
        <v>8.3000000000000004E-2</v>
      </c>
      <c r="T74" s="308">
        <v>7.5310240000000001E-2</v>
      </c>
      <c r="U74" s="308">
        <v>7.858801E-2</v>
      </c>
      <c r="V74" s="308">
        <v>8.2380999999999996E-2</v>
      </c>
      <c r="W74" s="308" vm="133">
        <v>7.758802362040923E-2</v>
      </c>
      <c r="X74" s="308" vm="84">
        <f t="shared" si="28"/>
        <v>6.9880999180956957E-2</v>
      </c>
      <c r="Y74" s="308"/>
      <c r="Z74" s="235"/>
      <c r="AA74" s="308" vm="99">
        <f>'Operating Data'!AA163</f>
        <v>8.8563610397169562E-2</v>
      </c>
      <c r="AB74" s="308" vm="43">
        <f>'Operating Data'!AB163</f>
        <v>7.3323183258712024E-2</v>
      </c>
      <c r="AC74" s="308" vm="57">
        <f>'Operating Data'!AC163</f>
        <v>7.1170954505076336E-2</v>
      </c>
      <c r="AD74" s="308" vm="84">
        <f>'Operating Data'!AD163</f>
        <v>6.9880999180956957E-2</v>
      </c>
      <c r="AE74" s="308" vm="93">
        <f>'Operating Data'!AE163</f>
        <v>7.1467836410094618E-2</v>
      </c>
      <c r="AF74" s="308" vm="398">
        <f>'Operating Data'!AF163</f>
        <v>6.915133201612321E-2</v>
      </c>
      <c r="AG74" s="374"/>
      <c r="AH74" s="374"/>
      <c r="AI74" s="235"/>
      <c r="AJ74" s="235"/>
      <c r="AK74" s="235"/>
      <c r="AL74" s="235"/>
      <c r="AM74" s="235"/>
      <c r="AN74" s="235"/>
      <c r="AO74" s="235"/>
      <c r="AP74" s="235"/>
      <c r="AQ74" s="235"/>
      <c r="AR74" s="235"/>
      <c r="AS74" s="235"/>
      <c r="AT74" s="235"/>
      <c r="AU74" s="235"/>
      <c r="AV74" s="235"/>
      <c r="AW74" s="235"/>
      <c r="AX74" s="235"/>
    </row>
    <row r="75" spans="1:16350" customFormat="1" x14ac:dyDescent="0.25">
      <c r="B75" s="212" t="s">
        <v>153</v>
      </c>
      <c r="C75" s="106" t="s">
        <v>23</v>
      </c>
      <c r="D75" s="106" t="s">
        <v>23</v>
      </c>
      <c r="E75" s="106" t="s">
        <v>23</v>
      </c>
      <c r="F75" s="106" t="s">
        <v>23</v>
      </c>
      <c r="G75" s="106" t="s">
        <v>23</v>
      </c>
      <c r="H75" s="106" t="s">
        <v>23</v>
      </c>
      <c r="I75" s="106" t="s">
        <v>23</v>
      </c>
      <c r="J75" s="106" t="s">
        <v>23</v>
      </c>
      <c r="K75" s="106" t="s">
        <v>23</v>
      </c>
      <c r="L75" s="106" t="s">
        <v>23</v>
      </c>
      <c r="M75" s="106" t="s">
        <v>23</v>
      </c>
      <c r="N75" s="106" t="s">
        <v>23</v>
      </c>
      <c r="O75" s="106" t="s">
        <v>23</v>
      </c>
      <c r="P75" s="106" t="s">
        <v>23</v>
      </c>
      <c r="Q75" s="27">
        <v>5.2999999999999999E-2</v>
      </c>
      <c r="R75" s="27">
        <v>5.2999999999999999E-2</v>
      </c>
      <c r="S75" s="27">
        <v>4.7E-2</v>
      </c>
      <c r="T75" s="308">
        <v>4.4048179999999999E-2</v>
      </c>
      <c r="U75" s="308">
        <v>4.5949789999999997E-2</v>
      </c>
      <c r="V75" s="308">
        <v>5.1540999999999997E-2</v>
      </c>
      <c r="W75" s="308" vm="14">
        <v>4.6525489483361319E-2</v>
      </c>
      <c r="X75" s="308" vm="88">
        <f t="shared" si="28"/>
        <v>4.9583194314512427E-2</v>
      </c>
      <c r="Y75" s="308"/>
      <c r="Z75" s="235"/>
      <c r="AA75" s="308" vm="16">
        <f>'Operating Data'!AA164</f>
        <v>4.5426260675351854E-2</v>
      </c>
      <c r="AB75" s="308" vm="41">
        <f>'Operating Data'!AB164</f>
        <v>4.5601218385489931E-2</v>
      </c>
      <c r="AC75" s="308" vm="67">
        <f>'Operating Data'!AC164</f>
        <v>4.8713449306464658E-2</v>
      </c>
      <c r="AD75" s="308" vm="88">
        <f>'Operating Data'!AD164</f>
        <v>4.9583194314512427E-2</v>
      </c>
      <c r="AE75" s="308" vm="98">
        <f>'Operating Data'!AE164</f>
        <v>6.7497097363024727E-2</v>
      </c>
      <c r="AF75" s="308" vm="140">
        <f>'Operating Data'!AF164</f>
        <v>4.6229287409656913E-2</v>
      </c>
      <c r="AG75" s="374"/>
      <c r="AH75" s="374"/>
      <c r="AI75" s="235"/>
      <c r="AJ75" s="235"/>
      <c r="AK75" s="235"/>
      <c r="AL75" s="235"/>
      <c r="AM75" s="235"/>
      <c r="AN75" s="235"/>
      <c r="AO75" s="235"/>
      <c r="AP75" s="235"/>
      <c r="AQ75" s="235"/>
      <c r="AR75" s="235"/>
      <c r="AS75" s="235"/>
      <c r="AT75" s="235"/>
      <c r="AU75" s="235"/>
      <c r="AV75" s="235"/>
      <c r="AW75" s="235"/>
      <c r="AX75" s="235"/>
    </row>
    <row r="76" spans="1:16350" ht="15" customHeight="1" x14ac:dyDescent="0.25">
      <c r="B76" s="45"/>
      <c r="C76" s="45"/>
      <c r="D76" s="45"/>
      <c r="E76" s="45"/>
      <c r="F76" s="45"/>
      <c r="G76" s="45"/>
      <c r="H76" s="45"/>
      <c r="I76" s="45"/>
      <c r="J76" s="45"/>
      <c r="K76" s="45"/>
      <c r="L76" s="45"/>
      <c r="M76" s="45"/>
      <c r="N76" s="45"/>
      <c r="O76" s="45"/>
      <c r="P76" s="45"/>
      <c r="Q76" s="45"/>
      <c r="R76" s="45"/>
      <c r="S76" s="45"/>
      <c r="T76" s="308"/>
      <c r="U76" s="308"/>
      <c r="V76" s="308"/>
      <c r="W76" s="308"/>
      <c r="X76" s="308"/>
      <c r="Y76" s="308"/>
      <c r="AA76" s="308"/>
      <c r="AB76" s="308"/>
      <c r="AC76" s="308"/>
      <c r="AD76" s="308"/>
      <c r="AE76" s="308"/>
      <c r="AF76" s="308"/>
      <c r="AJ76" s="308"/>
      <c r="AN76" s="308"/>
    </row>
    <row r="77" spans="1:16350" ht="15" customHeight="1" x14ac:dyDescent="0.25">
      <c r="B77" s="34" t="s">
        <v>155</v>
      </c>
      <c r="C77" s="34"/>
      <c r="D77" s="34"/>
      <c r="E77" s="34"/>
      <c r="F77" s="34"/>
      <c r="G77" s="34"/>
      <c r="H77" s="34"/>
      <c r="I77" s="34"/>
      <c r="J77" s="34"/>
      <c r="K77" s="34"/>
      <c r="L77" s="34"/>
      <c r="M77" s="34"/>
      <c r="N77" s="34"/>
      <c r="O77" s="34"/>
      <c r="P77" s="34"/>
      <c r="Q77" s="34"/>
      <c r="R77" s="34"/>
      <c r="S77" s="34"/>
      <c r="T77" s="308"/>
      <c r="U77" s="308"/>
      <c r="V77" s="308"/>
      <c r="W77" s="308"/>
      <c r="X77" s="308"/>
      <c r="Y77" s="308"/>
      <c r="AA77" s="308"/>
      <c r="AB77" s="308"/>
      <c r="AC77" s="308"/>
      <c r="AD77" s="308"/>
      <c r="AE77" s="308"/>
      <c r="AF77" s="308"/>
      <c r="AJ77" s="308"/>
      <c r="AN77" s="308"/>
    </row>
    <row r="78" spans="1:16350" ht="15" customHeight="1" x14ac:dyDescent="0.25">
      <c r="B78" s="164" t="s">
        <v>69</v>
      </c>
      <c r="C78" s="164"/>
      <c r="D78" s="164"/>
      <c r="E78" s="164"/>
      <c r="F78" s="164"/>
      <c r="G78" s="164"/>
      <c r="H78" s="164"/>
      <c r="I78" s="164"/>
      <c r="J78" s="164"/>
      <c r="K78" s="164"/>
      <c r="L78" s="164"/>
      <c r="M78" s="164"/>
      <c r="N78" s="164"/>
      <c r="O78" s="164"/>
      <c r="P78" s="164"/>
      <c r="Q78" s="164"/>
      <c r="R78" s="164"/>
      <c r="S78" s="164"/>
      <c r="T78" s="307" t="s">
        <v>23</v>
      </c>
      <c r="U78" s="308">
        <v>0.44067396063479503</v>
      </c>
      <c r="V78" s="308">
        <v>0.50110527961179119</v>
      </c>
      <c r="W78" s="308">
        <v>0.58372286945025675</v>
      </c>
      <c r="X78" s="308">
        <f>AD78</f>
        <v>0.5794447180992538</v>
      </c>
      <c r="Y78" s="308"/>
      <c r="AA78" s="308">
        <f>'Operating Data'!AA167</f>
        <v>0.52087929823042112</v>
      </c>
      <c r="AB78" s="308">
        <f>'Operating Data'!AB167</f>
        <v>0.36452333322945329</v>
      </c>
      <c r="AC78" s="308">
        <f>'Operating Data'!AC167</f>
        <v>0.5777899114305256</v>
      </c>
      <c r="AD78" s="308">
        <f>'Operating Data'!AD167</f>
        <v>0.5794447180992538</v>
      </c>
      <c r="AE78" s="308">
        <f>'Operating Data'!AE167</f>
        <v>0.62021412027300615</v>
      </c>
      <c r="AF78" s="308">
        <f>'Operating Data'!AF167</f>
        <v>0.64766305290094472</v>
      </c>
      <c r="AJ78" s="308"/>
      <c r="AK78" s="381"/>
      <c r="AL78" s="381"/>
      <c r="AM78" s="381"/>
      <c r="AN78" s="308"/>
      <c r="AO78" s="381"/>
      <c r="AP78" s="381"/>
      <c r="AQ78" s="381"/>
    </row>
    <row r="79" spans="1:16350" ht="15" customHeight="1" x14ac:dyDescent="0.25">
      <c r="B79" s="9" t="s">
        <v>68</v>
      </c>
      <c r="C79" s="9"/>
      <c r="D79" s="9"/>
      <c r="E79" s="9"/>
      <c r="F79" s="9"/>
      <c r="G79" s="9"/>
      <c r="H79" s="9"/>
      <c r="I79" s="9"/>
      <c r="J79" s="9"/>
      <c r="K79" s="9"/>
      <c r="L79" s="9"/>
      <c r="M79" s="9"/>
      <c r="N79" s="9"/>
      <c r="O79" s="9"/>
      <c r="P79" s="9"/>
      <c r="Q79" s="9"/>
      <c r="R79" s="9"/>
      <c r="S79" s="9"/>
      <c r="T79" s="307" t="s">
        <v>23</v>
      </c>
      <c r="U79" s="308">
        <v>0.99529833728858252</v>
      </c>
      <c r="V79" s="308">
        <v>0.98852960825018876</v>
      </c>
      <c r="W79" s="308">
        <v>0.99153639018161288</v>
      </c>
      <c r="X79" s="308">
        <f>AD79</f>
        <v>0.73413515646934313</v>
      </c>
      <c r="Y79" s="308"/>
      <c r="AA79" s="308">
        <f>'Operating Data'!AA168</f>
        <v>0.9915443817574684</v>
      </c>
      <c r="AB79" s="308">
        <f>'Operating Data'!AB168</f>
        <v>0.98724596953417387</v>
      </c>
      <c r="AC79" s="308">
        <f>'Operating Data'!AC168</f>
        <v>0.73528964132116437</v>
      </c>
      <c r="AD79" s="308">
        <f>'Operating Data'!AD168</f>
        <v>0.73413515646934313</v>
      </c>
      <c r="AE79" s="308">
        <f>'Operating Data'!AE168</f>
        <v>0.74362447437844759</v>
      </c>
      <c r="AF79" s="308">
        <f>'Operating Data'!AF168</f>
        <v>0.73202168110362531</v>
      </c>
      <c r="AJ79" s="308"/>
      <c r="AK79" s="381"/>
      <c r="AL79" s="381"/>
      <c r="AM79" s="381"/>
      <c r="AN79" s="308"/>
      <c r="AO79" s="381"/>
      <c r="AP79" s="381"/>
      <c r="AQ79" s="381"/>
    </row>
    <row r="80" spans="1:16350" ht="15" customHeight="1" x14ac:dyDescent="0.25">
      <c r="B80"/>
      <c r="C80"/>
      <c r="D80"/>
      <c r="E80"/>
      <c r="F80"/>
      <c r="G80"/>
      <c r="H80"/>
      <c r="I80"/>
      <c r="J80"/>
      <c r="K80"/>
      <c r="L80"/>
      <c r="M80"/>
      <c r="N80"/>
      <c r="O80"/>
      <c r="P80"/>
      <c r="Q80"/>
      <c r="R80"/>
      <c r="S80"/>
      <c r="T80" s="308"/>
      <c r="U80" s="308"/>
      <c r="V80" s="308"/>
      <c r="W80" s="308"/>
      <c r="X80" s="308"/>
      <c r="Y80" s="308"/>
      <c r="AA80" s="308"/>
      <c r="AB80" s="308"/>
      <c r="AC80" s="308"/>
      <c r="AD80" s="308"/>
      <c r="AE80" s="308"/>
      <c r="AF80" s="308"/>
      <c r="AJ80" s="308"/>
      <c r="AN80" s="308"/>
    </row>
    <row r="81" spans="1:16350" ht="15" customHeight="1" x14ac:dyDescent="0.25">
      <c r="B81" s="48" t="s">
        <v>156</v>
      </c>
      <c r="C81" s="48"/>
      <c r="D81" s="48"/>
      <c r="E81" s="48"/>
      <c r="F81" s="48"/>
      <c r="G81" s="48"/>
      <c r="H81" s="48"/>
      <c r="I81" s="48"/>
      <c r="J81" s="48"/>
      <c r="K81" s="48"/>
      <c r="L81" s="48"/>
      <c r="M81" s="48"/>
      <c r="N81" s="48"/>
      <c r="O81" s="48"/>
      <c r="P81" s="48"/>
      <c r="Q81" s="48"/>
      <c r="R81" s="48"/>
      <c r="S81" s="48"/>
      <c r="T81" s="308"/>
      <c r="U81" s="308"/>
      <c r="V81" s="371"/>
      <c r="W81" s="308"/>
      <c r="X81" s="308"/>
      <c r="Y81" s="308"/>
      <c r="AA81" s="308"/>
      <c r="AB81" s="308"/>
      <c r="AC81" s="308"/>
      <c r="AD81" s="308"/>
      <c r="AE81" s="308"/>
      <c r="AF81" s="308"/>
      <c r="AJ81" s="308"/>
      <c r="AN81" s="308"/>
    </row>
    <row r="82" spans="1:16350" ht="15" customHeight="1" x14ac:dyDescent="0.25">
      <c r="B82" s="162" t="s">
        <v>69</v>
      </c>
      <c r="C82" s="162"/>
      <c r="D82" s="162"/>
      <c r="E82" s="162"/>
      <c r="F82" s="162"/>
      <c r="G82" s="162"/>
      <c r="H82" s="162"/>
      <c r="I82" s="162"/>
      <c r="J82" s="162"/>
      <c r="K82" s="162"/>
      <c r="L82" s="162"/>
      <c r="M82" s="162"/>
      <c r="N82" s="162"/>
      <c r="O82" s="162"/>
      <c r="P82" s="162"/>
      <c r="Q82" s="162"/>
      <c r="R82" s="162"/>
      <c r="S82" s="162"/>
      <c r="T82" s="394">
        <v>0.69</v>
      </c>
      <c r="U82" s="394">
        <v>0.72888082245845032</v>
      </c>
      <c r="V82" s="394">
        <v>0.74532180354008692</v>
      </c>
      <c r="W82" s="394">
        <v>0.76559596362231641</v>
      </c>
      <c r="X82" s="394">
        <f>AD82</f>
        <v>0.82881341452432422</v>
      </c>
      <c r="Y82" s="394"/>
      <c r="Z82" s="394"/>
      <c r="AA82" s="394">
        <f>'Operating Data'!AA171</f>
        <v>0.79226676504659665</v>
      </c>
      <c r="AB82" s="394">
        <f>'Operating Data'!AB171</f>
        <v>0.79226676504659665</v>
      </c>
      <c r="AC82" s="394">
        <f>'Operating Data'!AC171</f>
        <v>0.82588580948214185</v>
      </c>
      <c r="AD82" s="394">
        <f>'Operating Data'!AD171</f>
        <v>0.82881341452432422</v>
      </c>
      <c r="AE82" s="394">
        <f>'Operating Data'!AE171</f>
        <v>0.84418641228133884</v>
      </c>
      <c r="AF82" s="394">
        <f>'Operating Data'!AF171</f>
        <v>0.86210449981500115</v>
      </c>
      <c r="AJ82" s="394"/>
      <c r="AK82" s="381"/>
      <c r="AL82" s="381"/>
      <c r="AM82" s="381"/>
      <c r="AN82" s="394"/>
      <c r="AO82" s="381"/>
      <c r="AP82" s="381"/>
      <c r="AQ82" s="381"/>
    </row>
    <row r="83" spans="1:16350" ht="15" customHeight="1" x14ac:dyDescent="0.25">
      <c r="B83" s="163" t="s">
        <v>68</v>
      </c>
      <c r="C83" s="163"/>
      <c r="D83" s="163"/>
      <c r="E83" s="163"/>
      <c r="F83" s="163"/>
      <c r="G83" s="163"/>
      <c r="H83" s="163"/>
      <c r="I83" s="163"/>
      <c r="J83" s="163"/>
      <c r="K83" s="163"/>
      <c r="L83" s="163"/>
      <c r="M83" s="163"/>
      <c r="N83" s="163"/>
      <c r="O83" s="163"/>
      <c r="P83" s="163"/>
      <c r="Q83" s="163"/>
      <c r="R83" s="163"/>
      <c r="S83" s="163"/>
      <c r="T83" s="394" t="s">
        <v>347</v>
      </c>
      <c r="U83" s="394">
        <v>1</v>
      </c>
      <c r="V83" s="394">
        <v>1</v>
      </c>
      <c r="W83" s="394">
        <v>0.99351652194183804</v>
      </c>
      <c r="X83" s="394">
        <f>AD83</f>
        <v>0.99720568476016735</v>
      </c>
      <c r="Y83" s="394"/>
      <c r="Z83" s="394"/>
      <c r="AA83" s="394">
        <f>'Operating Data'!AA172</f>
        <v>1</v>
      </c>
      <c r="AB83" s="394">
        <f>'Operating Data'!AB172</f>
        <v>1</v>
      </c>
      <c r="AC83" s="394">
        <f>'Operating Data'!AC172</f>
        <v>0.99692350261957374</v>
      </c>
      <c r="AD83" s="394">
        <f>'Operating Data'!AD172</f>
        <v>0.99720568476016735</v>
      </c>
      <c r="AE83" s="394">
        <f>'Operating Data'!AE172</f>
        <v>0.99301686646827569</v>
      </c>
      <c r="AF83" s="394">
        <f>'Operating Data'!AF172</f>
        <v>0.99305254063786386</v>
      </c>
      <c r="AJ83" s="394"/>
      <c r="AK83" s="381"/>
      <c r="AL83" s="381"/>
      <c r="AM83" s="381"/>
      <c r="AN83" s="394"/>
      <c r="AO83" s="381"/>
      <c r="AP83" s="381"/>
      <c r="AQ83" s="381"/>
    </row>
    <row r="84" spans="1:16350" ht="15" customHeight="1" x14ac:dyDescent="0.25">
      <c r="B84" s="46"/>
      <c r="C84" s="46"/>
      <c r="D84" s="46"/>
      <c r="E84" s="46"/>
      <c r="F84" s="46"/>
      <c r="G84" s="46"/>
      <c r="H84" s="46"/>
      <c r="I84" s="46"/>
      <c r="J84" s="46"/>
      <c r="K84" s="46"/>
      <c r="L84" s="46"/>
      <c r="M84" s="46"/>
      <c r="N84" s="46"/>
      <c r="O84" s="46"/>
      <c r="P84" s="46"/>
      <c r="Q84" s="46"/>
      <c r="R84" s="46"/>
      <c r="S84" s="46"/>
      <c r="T84" s="395"/>
      <c r="U84" s="396"/>
      <c r="V84" s="308"/>
      <c r="W84" s="235"/>
      <c r="X84" s="266"/>
      <c r="Y84" s="266"/>
      <c r="AA84" s="235"/>
      <c r="AB84" s="235"/>
      <c r="AC84" s="235"/>
      <c r="AD84" s="235"/>
      <c r="AE84" s="235"/>
      <c r="AF84" s="235"/>
      <c r="AJ84" s="235"/>
      <c r="AN84" s="235"/>
    </row>
    <row r="85" spans="1:16350" ht="15" customHeight="1" x14ac:dyDescent="0.25">
      <c r="B85" s="48" t="s">
        <v>157</v>
      </c>
      <c r="C85" s="48"/>
      <c r="D85" s="48"/>
      <c r="E85" s="48"/>
      <c r="F85" s="48"/>
      <c r="G85" s="48"/>
      <c r="H85" s="48"/>
      <c r="I85" s="48"/>
      <c r="J85" s="48"/>
      <c r="K85" s="48"/>
      <c r="L85" s="48"/>
      <c r="M85" s="48"/>
      <c r="N85" s="48"/>
      <c r="O85" s="48"/>
      <c r="P85" s="48"/>
      <c r="Q85" s="48"/>
      <c r="R85" s="48"/>
      <c r="S85" s="48"/>
      <c r="T85" s="275">
        <v>80426.109289778804</v>
      </c>
      <c r="U85" s="275">
        <v>79519.276591323229</v>
      </c>
      <c r="V85" s="275">
        <v>76123</v>
      </c>
      <c r="W85" s="275">
        <v>84884.639525828999</v>
      </c>
      <c r="X85" s="275">
        <f t="shared" ref="X85:X92" si="29">+AD85</f>
        <v>85271.677093653008</v>
      </c>
      <c r="Y85" s="275"/>
      <c r="Z85" s="275"/>
      <c r="AA85" s="275">
        <f>'Operating Data'!AA189</f>
        <v>22076.901824552999</v>
      </c>
      <c r="AB85" s="275">
        <f>'Operating Data'!AB189</f>
        <v>42952.471597506999</v>
      </c>
      <c r="AC85" s="275">
        <f>'Operating Data'!AC189</f>
        <v>64022.881384790002</v>
      </c>
      <c r="AD85" s="275">
        <f>'Operating Data'!AD189</f>
        <v>85271.677093653008</v>
      </c>
      <c r="AE85" s="275">
        <f>'Operating Data'!AE189</f>
        <v>22300.626470138999</v>
      </c>
      <c r="AF85" s="275">
        <f>'Operating Data'!AF189</f>
        <v>42862.552683927002</v>
      </c>
      <c r="AI85" s="374"/>
      <c r="AJ85" s="275">
        <f>AA85</f>
        <v>22076.901824552999</v>
      </c>
      <c r="AK85" s="275">
        <f t="shared" ref="AK85" si="30">AB85-AA85</f>
        <v>20875.569772954001</v>
      </c>
      <c r="AL85" s="275">
        <f t="shared" ref="AL85" si="31">AC85-AB85</f>
        <v>21070.409787283003</v>
      </c>
      <c r="AM85" s="275">
        <f t="shared" ref="AM85" si="32">AD85-AC85</f>
        <v>21248.795708863006</v>
      </c>
      <c r="AN85" s="275">
        <f>AE85</f>
        <v>22300.626470138999</v>
      </c>
      <c r="AO85" s="275">
        <f>AF85-AE85</f>
        <v>20561.926213788003</v>
      </c>
      <c r="AP85" s="275"/>
      <c r="AQ85" s="275"/>
      <c r="AR85" s="374"/>
      <c r="AS85" s="374"/>
      <c r="AT85" s="374"/>
      <c r="AU85" s="374"/>
      <c r="AV85" s="374"/>
      <c r="AW85" s="374"/>
      <c r="AX85" s="374"/>
      <c r="AY85" s="78"/>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c r="PF85" s="50"/>
      <c r="PG85" s="50"/>
      <c r="PH85" s="50"/>
      <c r="PI85" s="50"/>
      <c r="PJ85" s="50"/>
      <c r="PK85" s="50"/>
      <c r="PL85" s="50"/>
      <c r="PM85" s="50"/>
      <c r="PN85" s="50"/>
      <c r="PO85" s="50"/>
      <c r="PP85" s="50"/>
      <c r="PQ85" s="50"/>
      <c r="PR85" s="50"/>
      <c r="PS85" s="50"/>
      <c r="PT85" s="50"/>
      <c r="PU85" s="50"/>
      <c r="PV85" s="50"/>
      <c r="PW85" s="50"/>
      <c r="PX85" s="50"/>
      <c r="PY85" s="50"/>
      <c r="PZ85" s="50"/>
      <c r="QA85" s="50"/>
      <c r="QB85" s="50"/>
      <c r="QC85" s="50"/>
      <c r="QD85" s="50"/>
      <c r="QE85" s="50"/>
      <c r="QF85" s="50"/>
      <c r="QG85" s="50"/>
      <c r="QH85" s="50"/>
      <c r="QI85" s="50"/>
      <c r="QJ85" s="50"/>
      <c r="QK85" s="50"/>
      <c r="QL85" s="50"/>
      <c r="QM85" s="50"/>
      <c r="QN85" s="50"/>
      <c r="QO85" s="50"/>
      <c r="QP85" s="50"/>
      <c r="QQ85" s="50"/>
      <c r="QR85" s="50"/>
      <c r="QS85" s="50"/>
      <c r="QT85" s="50"/>
      <c r="QU85" s="50"/>
      <c r="QV85" s="50"/>
      <c r="QW85" s="50"/>
      <c r="QX85" s="50"/>
      <c r="QY85" s="50"/>
      <c r="QZ85" s="50"/>
      <c r="RA85" s="50"/>
      <c r="RB85" s="50"/>
      <c r="RC85" s="50"/>
      <c r="RD85" s="50"/>
      <c r="RE85" s="50"/>
      <c r="RF85" s="50"/>
      <c r="RG85" s="50"/>
      <c r="RH85" s="50"/>
      <c r="RI85" s="50"/>
      <c r="RJ85" s="50"/>
      <c r="RK85" s="50"/>
      <c r="RL85" s="50"/>
      <c r="RM85" s="50"/>
      <c r="RN85" s="50"/>
      <c r="RO85" s="50"/>
      <c r="RP85" s="50"/>
      <c r="RQ85" s="50"/>
      <c r="RR85" s="50"/>
      <c r="RS85" s="50"/>
      <c r="RT85" s="50"/>
      <c r="RU85" s="50"/>
      <c r="RV85" s="50"/>
      <c r="RW85" s="50"/>
      <c r="RX85" s="50"/>
      <c r="RY85" s="50"/>
      <c r="RZ85" s="50"/>
      <c r="SA85" s="50"/>
      <c r="SB85" s="50"/>
      <c r="SC85" s="50"/>
      <c r="SD85" s="50"/>
      <c r="SE85" s="50"/>
      <c r="SF85" s="50"/>
      <c r="SG85" s="50"/>
      <c r="SH85" s="50"/>
      <c r="SI85" s="50"/>
      <c r="SJ85" s="50"/>
      <c r="SK85" s="50"/>
      <c r="SL85" s="50"/>
      <c r="SM85" s="50"/>
      <c r="SN85" s="50"/>
      <c r="SO85" s="50"/>
      <c r="SP85" s="50"/>
      <c r="SQ85" s="50"/>
      <c r="SR85" s="50"/>
      <c r="SS85" s="50"/>
      <c r="ST85" s="50"/>
      <c r="SU85" s="50"/>
      <c r="SV85" s="50"/>
      <c r="SW85" s="50"/>
      <c r="SX85" s="50"/>
      <c r="SY85" s="50"/>
      <c r="SZ85" s="50"/>
      <c r="TA85" s="50"/>
      <c r="TB85" s="50"/>
      <c r="TC85" s="50"/>
      <c r="TD85" s="50"/>
      <c r="TE85" s="50"/>
      <c r="TF85" s="50"/>
      <c r="TG85" s="50"/>
      <c r="TH85" s="50"/>
      <c r="TI85" s="50"/>
      <c r="TJ85" s="50"/>
      <c r="TK85" s="50"/>
      <c r="TL85" s="50"/>
      <c r="TM85" s="50"/>
      <c r="TN85" s="50"/>
      <c r="TO85" s="50"/>
      <c r="TP85" s="50"/>
      <c r="TQ85" s="50"/>
      <c r="TR85" s="50"/>
      <c r="TS85" s="50"/>
      <c r="TT85" s="50"/>
      <c r="TU85" s="50"/>
      <c r="TV85" s="50"/>
      <c r="TW85" s="50"/>
      <c r="TX85" s="50"/>
      <c r="TY85" s="50"/>
      <c r="TZ85" s="50"/>
      <c r="UA85" s="50"/>
      <c r="UB85" s="50"/>
      <c r="UC85" s="50"/>
      <c r="UD85" s="50"/>
      <c r="UE85" s="50"/>
      <c r="UF85" s="50"/>
      <c r="UG85" s="50"/>
      <c r="UH85" s="50"/>
      <c r="UI85" s="50"/>
      <c r="UJ85" s="50"/>
      <c r="UK85" s="50"/>
      <c r="UL85" s="50"/>
      <c r="UM85" s="50"/>
      <c r="UN85" s="50"/>
      <c r="UO85" s="50"/>
      <c r="UP85" s="50"/>
      <c r="UQ85" s="50"/>
      <c r="UR85" s="50"/>
      <c r="US85" s="50"/>
      <c r="UT85" s="50"/>
      <c r="UU85" s="50"/>
      <c r="UV85" s="50"/>
      <c r="UW85" s="50"/>
      <c r="UX85" s="50"/>
      <c r="UY85" s="50"/>
      <c r="UZ85" s="50"/>
      <c r="VA85" s="50"/>
      <c r="VB85" s="50"/>
      <c r="VC85" s="50"/>
      <c r="VD85" s="50"/>
      <c r="VE85" s="50"/>
      <c r="VF85" s="50"/>
      <c r="VG85" s="50"/>
      <c r="VH85" s="50"/>
      <c r="VI85" s="50"/>
      <c r="VJ85" s="50"/>
      <c r="VK85" s="50"/>
      <c r="VL85" s="50"/>
      <c r="VM85" s="50"/>
      <c r="VN85" s="50"/>
      <c r="VO85" s="50"/>
      <c r="VP85" s="50"/>
      <c r="VQ85" s="50"/>
      <c r="VR85" s="50"/>
      <c r="VS85" s="50"/>
      <c r="VT85" s="50"/>
      <c r="VU85" s="50"/>
      <c r="VV85" s="50"/>
      <c r="VW85" s="50"/>
      <c r="VX85" s="50"/>
      <c r="VY85" s="50"/>
      <c r="VZ85" s="50"/>
      <c r="WA85" s="50"/>
      <c r="WB85" s="50"/>
      <c r="WC85" s="50"/>
      <c r="WD85" s="50"/>
      <c r="WE85" s="50"/>
      <c r="WF85" s="50"/>
      <c r="WG85" s="50"/>
      <c r="WH85" s="50"/>
      <c r="WI85" s="50"/>
      <c r="WJ85" s="50"/>
      <c r="WK85" s="50"/>
      <c r="WL85" s="50"/>
      <c r="WM85" s="50"/>
      <c r="WN85" s="50"/>
      <c r="WO85" s="50"/>
      <c r="WP85" s="50"/>
      <c r="WQ85" s="50"/>
      <c r="WR85" s="50"/>
      <c r="WS85" s="50"/>
      <c r="WT85" s="50"/>
      <c r="WU85" s="50"/>
      <c r="WV85" s="50"/>
      <c r="WW85" s="50"/>
      <c r="WX85" s="50"/>
      <c r="WY85" s="50"/>
      <c r="WZ85" s="50"/>
      <c r="XA85" s="50"/>
      <c r="XB85" s="50"/>
      <c r="XC85" s="50"/>
      <c r="XD85" s="50"/>
      <c r="XE85" s="50"/>
      <c r="XF85" s="50"/>
      <c r="XG85" s="50"/>
      <c r="XH85" s="50"/>
      <c r="XI85" s="50"/>
      <c r="XJ85" s="50"/>
      <c r="XK85" s="50"/>
      <c r="XL85" s="50"/>
      <c r="XM85" s="50"/>
      <c r="XN85" s="50"/>
      <c r="XO85" s="50"/>
      <c r="XP85" s="50"/>
      <c r="XQ85" s="50"/>
      <c r="XR85" s="50"/>
      <c r="XS85" s="50"/>
      <c r="XT85" s="50"/>
      <c r="XU85" s="50"/>
      <c r="XV85" s="50"/>
      <c r="XW85" s="50"/>
      <c r="XX85" s="50"/>
      <c r="XY85" s="50"/>
      <c r="XZ85" s="50"/>
      <c r="YA85" s="50"/>
      <c r="YB85" s="50"/>
      <c r="YC85" s="50"/>
      <c r="YD85" s="50"/>
      <c r="YE85" s="50"/>
      <c r="YF85" s="50"/>
      <c r="YG85" s="50"/>
      <c r="YH85" s="50"/>
      <c r="YI85" s="50"/>
      <c r="YJ85" s="50"/>
      <c r="YK85" s="50"/>
      <c r="YL85" s="50"/>
      <c r="YM85" s="50"/>
      <c r="YN85" s="50"/>
      <c r="YO85" s="50"/>
      <c r="YP85" s="50"/>
      <c r="YQ85" s="50"/>
      <c r="YR85" s="50"/>
      <c r="YS85" s="50"/>
      <c r="YT85" s="50"/>
      <c r="YU85" s="50"/>
      <c r="YV85" s="50"/>
      <c r="YW85" s="50"/>
      <c r="YX85" s="50"/>
      <c r="YY85" s="50"/>
      <c r="YZ85" s="50"/>
      <c r="ZA85" s="50"/>
      <c r="ZB85" s="50"/>
      <c r="ZC85" s="50"/>
      <c r="ZD85" s="50"/>
      <c r="ZE85" s="50"/>
      <c r="ZF85" s="50"/>
      <c r="ZG85" s="50"/>
      <c r="ZH85" s="50"/>
      <c r="ZI85" s="50"/>
      <c r="ZJ85" s="50"/>
      <c r="ZK85" s="50"/>
      <c r="ZL85" s="50"/>
      <c r="ZM85" s="50"/>
      <c r="ZN85" s="50"/>
      <c r="ZO85" s="50"/>
      <c r="ZP85" s="50"/>
      <c r="ZQ85" s="50"/>
      <c r="ZR85" s="50"/>
      <c r="ZS85" s="50"/>
      <c r="ZT85" s="50"/>
      <c r="ZU85" s="50"/>
      <c r="ZV85" s="50"/>
      <c r="ZW85" s="50"/>
      <c r="ZX85" s="50"/>
      <c r="ZY85" s="50"/>
      <c r="ZZ85" s="50"/>
      <c r="AAA85" s="50"/>
      <c r="AAB85" s="50"/>
      <c r="AAC85" s="50"/>
      <c r="AAD85" s="50"/>
      <c r="AAE85" s="50"/>
      <c r="AAF85" s="50"/>
      <c r="AAG85" s="50"/>
      <c r="AAH85" s="50"/>
      <c r="AAI85" s="50"/>
      <c r="AAJ85" s="50"/>
      <c r="AAK85" s="50"/>
      <c r="AAL85" s="50"/>
      <c r="AAM85" s="50"/>
      <c r="AAN85" s="50"/>
      <c r="AAO85" s="50"/>
      <c r="AAP85" s="50"/>
      <c r="AAQ85" s="50"/>
      <c r="AAR85" s="50"/>
      <c r="AAS85" s="50"/>
      <c r="AAT85" s="50"/>
      <c r="AAU85" s="50"/>
      <c r="AAV85" s="50"/>
      <c r="AAW85" s="50"/>
      <c r="AAX85" s="50"/>
      <c r="AAY85" s="50"/>
      <c r="AAZ85" s="50"/>
      <c r="ABA85" s="50"/>
      <c r="ABB85" s="50"/>
      <c r="ABC85" s="50"/>
      <c r="ABD85" s="50"/>
      <c r="ABE85" s="50"/>
      <c r="ABF85" s="50"/>
      <c r="ABG85" s="50"/>
      <c r="ABH85" s="50"/>
      <c r="ABI85" s="50"/>
      <c r="ABJ85" s="50"/>
      <c r="ABK85" s="50"/>
      <c r="ABL85" s="50"/>
      <c r="ABM85" s="50"/>
      <c r="ABN85" s="50"/>
      <c r="ABO85" s="50"/>
      <c r="ABP85" s="50"/>
      <c r="ABQ85" s="50"/>
      <c r="ABR85" s="50"/>
      <c r="ABS85" s="50"/>
      <c r="ABT85" s="50"/>
      <c r="ABU85" s="50"/>
      <c r="ABV85" s="50"/>
      <c r="ABW85" s="50"/>
      <c r="ABX85" s="50"/>
      <c r="ABY85" s="50"/>
      <c r="ABZ85" s="50"/>
      <c r="ACA85" s="50"/>
      <c r="ACB85" s="50"/>
      <c r="ACC85" s="50"/>
      <c r="ACD85" s="50"/>
      <c r="ACE85" s="50"/>
      <c r="ACF85" s="50"/>
      <c r="ACG85" s="50"/>
      <c r="ACH85" s="50"/>
      <c r="ACI85" s="50"/>
      <c r="ACJ85" s="50"/>
      <c r="ACK85" s="50"/>
      <c r="ACL85" s="50"/>
      <c r="ACM85" s="50"/>
      <c r="ACN85" s="50"/>
      <c r="ACO85" s="50"/>
      <c r="ACP85" s="50"/>
      <c r="ACQ85" s="50"/>
      <c r="ACR85" s="50"/>
      <c r="ACS85" s="50"/>
      <c r="ACT85" s="50"/>
      <c r="ACU85" s="50"/>
      <c r="ACV85" s="50"/>
      <c r="ACW85" s="50"/>
      <c r="ACX85" s="50"/>
      <c r="ACY85" s="50"/>
      <c r="ACZ85" s="50"/>
      <c r="ADA85" s="50"/>
      <c r="ADB85" s="50"/>
      <c r="ADC85" s="50"/>
      <c r="ADD85" s="50"/>
      <c r="ADE85" s="50"/>
      <c r="ADF85" s="50"/>
      <c r="ADG85" s="50"/>
      <c r="ADH85" s="50"/>
      <c r="ADI85" s="50"/>
      <c r="ADJ85" s="50"/>
      <c r="ADK85" s="50"/>
      <c r="ADL85" s="50"/>
      <c r="ADM85" s="50"/>
      <c r="ADN85" s="50"/>
      <c r="ADO85" s="50"/>
      <c r="ADP85" s="50"/>
      <c r="ADQ85" s="50"/>
      <c r="ADR85" s="50"/>
      <c r="ADS85" s="50"/>
      <c r="ADT85" s="50"/>
      <c r="ADU85" s="50"/>
      <c r="ADV85" s="50"/>
      <c r="ADW85" s="50"/>
      <c r="ADX85" s="50"/>
      <c r="ADY85" s="50"/>
      <c r="ADZ85" s="50"/>
      <c r="AEA85" s="50"/>
      <c r="AEB85" s="50"/>
      <c r="AEC85" s="50"/>
      <c r="AED85" s="50"/>
      <c r="AEE85" s="50"/>
      <c r="AEF85" s="50"/>
      <c r="AEG85" s="50"/>
      <c r="AEH85" s="50"/>
      <c r="AEI85" s="50"/>
      <c r="AEJ85" s="50"/>
      <c r="AEK85" s="50"/>
      <c r="AEL85" s="50"/>
      <c r="AEM85" s="50"/>
      <c r="AEN85" s="50"/>
      <c r="AEO85" s="50"/>
      <c r="AEP85" s="50"/>
      <c r="AEQ85" s="50"/>
      <c r="AER85" s="50"/>
      <c r="AES85" s="50"/>
      <c r="AET85" s="50"/>
      <c r="AEU85" s="50"/>
      <c r="AEV85" s="50"/>
      <c r="AEW85" s="50"/>
      <c r="AEX85" s="50"/>
      <c r="AEY85" s="50"/>
      <c r="AEZ85" s="50"/>
      <c r="AFA85" s="50"/>
      <c r="AFB85" s="50"/>
      <c r="AFC85" s="50"/>
      <c r="AFD85" s="50"/>
      <c r="AFE85" s="50"/>
      <c r="AFF85" s="50"/>
      <c r="AFG85" s="50"/>
      <c r="AFH85" s="50"/>
      <c r="AFI85" s="50"/>
      <c r="AFJ85" s="50"/>
      <c r="AFK85" s="50"/>
      <c r="AFL85" s="50"/>
      <c r="AFM85" s="50"/>
      <c r="AFN85" s="50"/>
      <c r="AFO85" s="50"/>
      <c r="AFP85" s="50"/>
      <c r="AFQ85" s="50"/>
      <c r="AFR85" s="50"/>
      <c r="AFS85" s="50"/>
      <c r="AFT85" s="50"/>
      <c r="AFU85" s="50"/>
      <c r="AFV85" s="50"/>
      <c r="AFW85" s="50"/>
      <c r="AFX85" s="50"/>
      <c r="AFY85" s="50"/>
      <c r="AFZ85" s="50"/>
      <c r="AGA85" s="50"/>
      <c r="AGB85" s="50"/>
      <c r="AGC85" s="50"/>
      <c r="AGD85" s="50"/>
      <c r="AGE85" s="50"/>
      <c r="AGF85" s="50"/>
      <c r="AGG85" s="50"/>
      <c r="AGH85" s="50"/>
      <c r="AGI85" s="50"/>
      <c r="AGJ85" s="50"/>
      <c r="AGK85" s="50"/>
      <c r="AGL85" s="50"/>
      <c r="AGM85" s="50"/>
      <c r="AGN85" s="50"/>
      <c r="AGO85" s="50"/>
      <c r="AGP85" s="50"/>
      <c r="AGQ85" s="50"/>
      <c r="AGR85" s="50"/>
      <c r="AGS85" s="50"/>
      <c r="AGT85" s="50"/>
      <c r="AGU85" s="50"/>
      <c r="AGV85" s="50"/>
      <c r="AGW85" s="50"/>
      <c r="AGX85" s="50"/>
      <c r="AGY85" s="50"/>
      <c r="AGZ85" s="50"/>
      <c r="AHA85" s="50"/>
      <c r="AHB85" s="50"/>
      <c r="AHC85" s="50"/>
      <c r="AHD85" s="50"/>
      <c r="AHE85" s="50"/>
      <c r="AHF85" s="50"/>
      <c r="AHG85" s="50"/>
      <c r="AHH85" s="50"/>
      <c r="AHI85" s="50"/>
      <c r="AHJ85" s="50"/>
      <c r="AHK85" s="50"/>
      <c r="AHL85" s="50"/>
      <c r="AHM85" s="50"/>
      <c r="AHN85" s="50"/>
      <c r="AHO85" s="50"/>
      <c r="AHP85" s="50"/>
      <c r="AHQ85" s="50"/>
      <c r="AHR85" s="50"/>
      <c r="AHS85" s="50"/>
      <c r="AHT85" s="50"/>
      <c r="AHU85" s="50"/>
      <c r="AHV85" s="50"/>
      <c r="AHW85" s="50"/>
      <c r="AHX85" s="50"/>
      <c r="AHY85" s="50"/>
      <c r="AHZ85" s="50"/>
      <c r="AIA85" s="50"/>
      <c r="AIB85" s="50"/>
      <c r="AIC85" s="50"/>
      <c r="AID85" s="50"/>
      <c r="AIE85" s="50"/>
      <c r="AIF85" s="50"/>
      <c r="AIG85" s="50"/>
      <c r="AIH85" s="50"/>
      <c r="AII85" s="50"/>
      <c r="AIJ85" s="50"/>
      <c r="AIK85" s="50"/>
      <c r="AIL85" s="50"/>
      <c r="AIM85" s="50"/>
      <c r="AIN85" s="50"/>
      <c r="AIO85" s="50"/>
      <c r="AIP85" s="50"/>
      <c r="AIQ85" s="50"/>
      <c r="AIR85" s="50"/>
      <c r="AIS85" s="50"/>
      <c r="AIT85" s="50"/>
      <c r="AIU85" s="50"/>
      <c r="AIV85" s="50"/>
      <c r="AIW85" s="50"/>
      <c r="AIX85" s="50"/>
      <c r="AIY85" s="50"/>
      <c r="AIZ85" s="50"/>
      <c r="AJA85" s="50"/>
      <c r="AJB85" s="50"/>
      <c r="AJC85" s="50"/>
      <c r="AJD85" s="50"/>
      <c r="AJE85" s="50"/>
      <c r="AJF85" s="50"/>
      <c r="AJG85" s="50"/>
      <c r="AJH85" s="50"/>
      <c r="AJI85" s="50"/>
      <c r="AJJ85" s="50"/>
      <c r="AJK85" s="50"/>
      <c r="AJL85" s="50"/>
      <c r="AJM85" s="50"/>
      <c r="AJN85" s="50"/>
      <c r="AJO85" s="50"/>
      <c r="AJP85" s="50"/>
      <c r="AJQ85" s="50"/>
      <c r="AJR85" s="50"/>
      <c r="AJS85" s="50"/>
      <c r="AJT85" s="50"/>
      <c r="AJU85" s="50"/>
      <c r="AJV85" s="50"/>
      <c r="AJW85" s="50"/>
      <c r="AJX85" s="50"/>
      <c r="AJY85" s="50"/>
      <c r="AJZ85" s="50"/>
      <c r="AKA85" s="50"/>
      <c r="AKB85" s="50"/>
      <c r="AKC85" s="50"/>
      <c r="AKD85" s="50"/>
      <c r="AKE85" s="50"/>
      <c r="AKF85" s="50"/>
      <c r="AKG85" s="50"/>
      <c r="AKH85" s="50"/>
      <c r="AKI85" s="50"/>
      <c r="AKJ85" s="50"/>
      <c r="AKK85" s="50"/>
      <c r="AKL85" s="50"/>
      <c r="AKM85" s="50"/>
      <c r="AKN85" s="50"/>
      <c r="AKO85" s="50"/>
      <c r="AKP85" s="50"/>
      <c r="AKQ85" s="50"/>
      <c r="AKR85" s="50"/>
      <c r="AKS85" s="50"/>
      <c r="AKT85" s="50"/>
      <c r="AKU85" s="50"/>
      <c r="AKV85" s="50"/>
      <c r="AKW85" s="50"/>
      <c r="AKX85" s="50"/>
      <c r="AKY85" s="50"/>
      <c r="AKZ85" s="50"/>
      <c r="ALA85" s="50"/>
      <c r="ALB85" s="50"/>
      <c r="ALC85" s="50"/>
      <c r="ALD85" s="50"/>
      <c r="ALE85" s="50"/>
      <c r="ALF85" s="50"/>
      <c r="ALG85" s="50"/>
      <c r="ALH85" s="50"/>
      <c r="ALI85" s="50"/>
      <c r="ALJ85" s="50"/>
      <c r="ALK85" s="50"/>
      <c r="ALL85" s="50"/>
      <c r="ALM85" s="50"/>
      <c r="ALN85" s="50"/>
      <c r="ALO85" s="50"/>
      <c r="ALP85" s="50"/>
      <c r="ALQ85" s="50"/>
      <c r="ALR85" s="50"/>
      <c r="ALS85" s="50"/>
      <c r="ALT85" s="50"/>
      <c r="ALU85" s="50"/>
      <c r="ALV85" s="50"/>
      <c r="ALW85" s="50"/>
      <c r="ALX85" s="50"/>
      <c r="ALY85" s="50"/>
      <c r="ALZ85" s="50"/>
      <c r="AMA85" s="50"/>
      <c r="AMB85" s="50"/>
      <c r="AMC85" s="50"/>
      <c r="AMD85" s="50"/>
      <c r="AME85" s="50"/>
      <c r="AMF85" s="50"/>
      <c r="AMG85" s="50"/>
      <c r="AMH85" s="50"/>
      <c r="AMI85" s="50"/>
      <c r="AMJ85" s="50"/>
      <c r="AMK85" s="50"/>
      <c r="AML85" s="50"/>
      <c r="AMM85" s="50"/>
      <c r="AMN85" s="50"/>
      <c r="AMO85" s="50"/>
      <c r="AMP85" s="50"/>
      <c r="AMQ85" s="50"/>
      <c r="AMR85" s="50"/>
      <c r="AMS85" s="50"/>
      <c r="AMT85" s="50"/>
      <c r="AMU85" s="50"/>
      <c r="AMV85" s="50"/>
      <c r="AMW85" s="50"/>
      <c r="AMX85" s="50"/>
      <c r="AMY85" s="50"/>
      <c r="AMZ85" s="50"/>
      <c r="ANA85" s="50"/>
      <c r="ANB85" s="50"/>
      <c r="ANC85" s="50"/>
      <c r="AND85" s="50"/>
      <c r="ANE85" s="50"/>
      <c r="ANF85" s="50"/>
      <c r="ANG85" s="50"/>
      <c r="ANH85" s="50"/>
      <c r="ANI85" s="50"/>
      <c r="ANJ85" s="50"/>
      <c r="ANK85" s="50"/>
      <c r="ANL85" s="50"/>
      <c r="ANM85" s="50"/>
      <c r="ANN85" s="50"/>
      <c r="ANO85" s="50"/>
      <c r="ANP85" s="50"/>
      <c r="ANQ85" s="50"/>
      <c r="ANR85" s="50"/>
      <c r="ANS85" s="50"/>
      <c r="ANT85" s="50"/>
      <c r="ANU85" s="50"/>
      <c r="ANV85" s="50"/>
      <c r="ANW85" s="50"/>
      <c r="ANX85" s="50"/>
      <c r="ANY85" s="50"/>
      <c r="ANZ85" s="50"/>
      <c r="AOA85" s="50"/>
      <c r="AOB85" s="50"/>
      <c r="AOC85" s="50"/>
      <c r="AOD85" s="50"/>
      <c r="AOE85" s="50"/>
      <c r="AOF85" s="50"/>
      <c r="AOG85" s="50"/>
      <c r="AOH85" s="50"/>
      <c r="AOI85" s="50"/>
      <c r="AOJ85" s="50"/>
      <c r="AOK85" s="50"/>
      <c r="AOL85" s="50"/>
      <c r="AOM85" s="50"/>
      <c r="AON85" s="50"/>
      <c r="AOO85" s="50"/>
      <c r="AOP85" s="50"/>
      <c r="AOQ85" s="50"/>
      <c r="AOR85" s="50"/>
      <c r="AOS85" s="50"/>
      <c r="AOT85" s="50"/>
      <c r="AOU85" s="50"/>
      <c r="AOV85" s="50"/>
      <c r="AOW85" s="50"/>
      <c r="AOX85" s="50"/>
      <c r="AOY85" s="50"/>
      <c r="AOZ85" s="50"/>
      <c r="APA85" s="50"/>
      <c r="APB85" s="50"/>
      <c r="APC85" s="50"/>
      <c r="APD85" s="50"/>
      <c r="APE85" s="50"/>
      <c r="APF85" s="50"/>
      <c r="APG85" s="50"/>
      <c r="APH85" s="50"/>
      <c r="API85" s="50"/>
      <c r="APJ85" s="50"/>
      <c r="APK85" s="50"/>
      <c r="APL85" s="50"/>
      <c r="APM85" s="50"/>
      <c r="APN85" s="50"/>
      <c r="APO85" s="50"/>
      <c r="APP85" s="50"/>
      <c r="APQ85" s="50"/>
      <c r="APR85" s="50"/>
      <c r="APS85" s="50"/>
      <c r="APT85" s="50"/>
      <c r="APU85" s="50"/>
      <c r="APV85" s="50"/>
      <c r="APW85" s="50"/>
      <c r="APX85" s="50"/>
      <c r="APY85" s="50"/>
      <c r="APZ85" s="50"/>
      <c r="AQA85" s="50"/>
      <c r="AQB85" s="50"/>
      <c r="AQC85" s="50"/>
      <c r="AQD85" s="50"/>
      <c r="AQE85" s="50"/>
      <c r="AQF85" s="50"/>
      <c r="AQG85" s="50"/>
      <c r="AQH85" s="50"/>
      <c r="AQI85" s="50"/>
      <c r="AQJ85" s="50"/>
      <c r="AQK85" s="50"/>
      <c r="AQL85" s="50"/>
      <c r="AQM85" s="50"/>
      <c r="AQN85" s="50"/>
      <c r="AQO85" s="50"/>
      <c r="AQP85" s="50"/>
      <c r="AQQ85" s="50"/>
      <c r="AQR85" s="50"/>
      <c r="AQS85" s="50"/>
      <c r="AQT85" s="50"/>
      <c r="AQU85" s="50"/>
      <c r="AQV85" s="50"/>
      <c r="AQW85" s="50"/>
      <c r="AQX85" s="50"/>
      <c r="AQY85" s="50"/>
      <c r="AQZ85" s="50"/>
      <c r="ARA85" s="50"/>
      <c r="ARB85" s="50"/>
      <c r="ARC85" s="50"/>
      <c r="ARD85" s="50"/>
      <c r="ARE85" s="50"/>
      <c r="ARF85" s="50"/>
      <c r="ARG85" s="50"/>
      <c r="ARH85" s="50"/>
      <c r="ARI85" s="50"/>
      <c r="ARJ85" s="50"/>
      <c r="ARK85" s="50"/>
      <c r="ARL85" s="50"/>
      <c r="ARM85" s="50"/>
      <c r="ARN85" s="50"/>
      <c r="ARO85" s="50"/>
      <c r="ARP85" s="50"/>
      <c r="ARQ85" s="50"/>
      <c r="ARR85" s="50"/>
      <c r="ARS85" s="50"/>
      <c r="ART85" s="50"/>
      <c r="ARU85" s="50"/>
      <c r="ARV85" s="50"/>
      <c r="ARW85" s="50"/>
      <c r="ARX85" s="50"/>
      <c r="ARY85" s="50"/>
      <c r="ARZ85" s="50"/>
      <c r="ASA85" s="50"/>
      <c r="ASB85" s="50"/>
      <c r="ASC85" s="50"/>
      <c r="ASD85" s="50"/>
      <c r="ASE85" s="50"/>
      <c r="ASF85" s="50"/>
      <c r="ASG85" s="50"/>
      <c r="ASH85" s="50"/>
      <c r="ASI85" s="50"/>
      <c r="ASJ85" s="50"/>
      <c r="ASK85" s="50"/>
      <c r="ASL85" s="50"/>
      <c r="ASM85" s="50"/>
      <c r="ASN85" s="50"/>
      <c r="ASO85" s="50"/>
      <c r="ASP85" s="50"/>
      <c r="ASQ85" s="50"/>
      <c r="ASR85" s="50"/>
      <c r="ASS85" s="50"/>
      <c r="AST85" s="50"/>
      <c r="ASU85" s="50"/>
      <c r="ASV85" s="50"/>
      <c r="ASW85" s="50"/>
      <c r="ASX85" s="50"/>
      <c r="ASY85" s="50"/>
      <c r="ASZ85" s="50"/>
      <c r="ATA85" s="50"/>
      <c r="ATB85" s="50"/>
      <c r="ATC85" s="50"/>
      <c r="ATD85" s="50"/>
      <c r="ATE85" s="50"/>
      <c r="ATF85" s="50"/>
      <c r="ATG85" s="50"/>
      <c r="ATH85" s="50"/>
      <c r="ATI85" s="50"/>
      <c r="ATJ85" s="50"/>
      <c r="ATK85" s="50"/>
      <c r="ATL85" s="50"/>
      <c r="ATM85" s="50"/>
      <c r="ATN85" s="50"/>
      <c r="ATO85" s="50"/>
      <c r="ATP85" s="50"/>
      <c r="ATQ85" s="50"/>
      <c r="ATR85" s="50"/>
      <c r="ATS85" s="50"/>
      <c r="ATT85" s="50"/>
      <c r="ATU85" s="50"/>
      <c r="ATV85" s="50"/>
      <c r="ATW85" s="50"/>
      <c r="ATX85" s="50"/>
      <c r="ATY85" s="50"/>
      <c r="ATZ85" s="50"/>
      <c r="AUA85" s="50"/>
      <c r="AUB85" s="50"/>
      <c r="AUC85" s="50"/>
      <c r="AUD85" s="50"/>
      <c r="AUE85" s="50"/>
      <c r="AUF85" s="50"/>
      <c r="AUG85" s="50"/>
      <c r="AUH85" s="50"/>
      <c r="AUI85" s="50"/>
      <c r="AUJ85" s="50"/>
      <c r="AUK85" s="50"/>
      <c r="AUL85" s="50"/>
      <c r="AUM85" s="50"/>
      <c r="AUN85" s="50"/>
      <c r="AUO85" s="50"/>
      <c r="AUP85" s="50"/>
      <c r="AUQ85" s="50"/>
      <c r="AUR85" s="50"/>
      <c r="AUS85" s="50"/>
      <c r="AUT85" s="50"/>
      <c r="AUU85" s="50"/>
      <c r="AUV85" s="50"/>
      <c r="AUW85" s="50"/>
      <c r="AUX85" s="50"/>
      <c r="AUY85" s="50"/>
      <c r="AUZ85" s="50"/>
      <c r="AVA85" s="50"/>
      <c r="AVB85" s="50"/>
      <c r="AVC85" s="50"/>
      <c r="AVD85" s="50"/>
      <c r="AVE85" s="50"/>
      <c r="AVF85" s="50"/>
      <c r="AVG85" s="50"/>
      <c r="AVH85" s="50"/>
      <c r="AVI85" s="50"/>
      <c r="AVJ85" s="50"/>
      <c r="AVK85" s="50"/>
      <c r="AVL85" s="50"/>
      <c r="AVM85" s="50"/>
      <c r="AVN85" s="50"/>
      <c r="AVO85" s="50"/>
      <c r="AVP85" s="50"/>
      <c r="AVQ85" s="50"/>
      <c r="AVR85" s="50"/>
      <c r="AVS85" s="50"/>
      <c r="AVT85" s="50"/>
      <c r="AVU85" s="50"/>
      <c r="AVV85" s="50"/>
      <c r="AVW85" s="50"/>
      <c r="AVX85" s="50"/>
      <c r="AVY85" s="50"/>
      <c r="AVZ85" s="50"/>
      <c r="AWA85" s="50"/>
      <c r="AWB85" s="50"/>
      <c r="AWC85" s="50"/>
      <c r="AWD85" s="50"/>
      <c r="AWE85" s="50"/>
      <c r="AWF85" s="50"/>
      <c r="AWG85" s="50"/>
      <c r="AWH85" s="50"/>
      <c r="AWI85" s="50"/>
      <c r="AWJ85" s="50"/>
      <c r="AWK85" s="50"/>
      <c r="AWL85" s="50"/>
      <c r="AWM85" s="50"/>
      <c r="AWN85" s="50"/>
      <c r="AWO85" s="50"/>
      <c r="AWP85" s="50"/>
      <c r="AWQ85" s="50"/>
      <c r="AWR85" s="50"/>
      <c r="AWS85" s="50"/>
      <c r="AWT85" s="50"/>
      <c r="AWU85" s="50"/>
      <c r="AWV85" s="50"/>
      <c r="AWW85" s="50"/>
      <c r="AWX85" s="50"/>
      <c r="AWY85" s="50"/>
      <c r="AWZ85" s="50"/>
      <c r="AXA85" s="50"/>
      <c r="AXB85" s="50"/>
      <c r="AXC85" s="50"/>
      <c r="AXD85" s="50"/>
      <c r="AXE85" s="50"/>
      <c r="AXF85" s="50"/>
      <c r="AXG85" s="50"/>
      <c r="AXH85" s="50"/>
      <c r="AXI85" s="50"/>
      <c r="AXJ85" s="50"/>
      <c r="AXK85" s="50"/>
      <c r="AXL85" s="50"/>
      <c r="AXM85" s="50"/>
      <c r="AXN85" s="50"/>
      <c r="AXO85" s="50"/>
      <c r="AXP85" s="50"/>
      <c r="AXQ85" s="50"/>
      <c r="AXR85" s="50"/>
      <c r="AXS85" s="50"/>
      <c r="AXT85" s="50"/>
      <c r="AXU85" s="50"/>
      <c r="AXV85" s="50"/>
      <c r="AXW85" s="50"/>
      <c r="AXX85" s="50"/>
      <c r="AXY85" s="50"/>
      <c r="AXZ85" s="50"/>
      <c r="AYA85" s="50"/>
      <c r="AYB85" s="50"/>
      <c r="AYC85" s="50"/>
      <c r="AYD85" s="50"/>
      <c r="AYE85" s="50"/>
      <c r="AYF85" s="50"/>
      <c r="AYG85" s="50"/>
      <c r="AYH85" s="50"/>
      <c r="AYI85" s="50"/>
      <c r="AYJ85" s="50"/>
      <c r="AYK85" s="50"/>
      <c r="AYL85" s="50"/>
      <c r="AYM85" s="50"/>
      <c r="AYN85" s="50"/>
      <c r="AYO85" s="50"/>
      <c r="AYP85" s="50"/>
      <c r="AYQ85" s="50"/>
      <c r="AYR85" s="50"/>
      <c r="AYS85" s="50"/>
      <c r="AYT85" s="50"/>
      <c r="AYU85" s="50"/>
      <c r="AYV85" s="50"/>
      <c r="AYW85" s="50"/>
      <c r="AYX85" s="50"/>
      <c r="AYY85" s="50"/>
      <c r="AYZ85" s="50"/>
      <c r="AZA85" s="50"/>
      <c r="AZB85" s="50"/>
      <c r="AZC85" s="50"/>
      <c r="AZD85" s="50"/>
      <c r="AZE85" s="50"/>
      <c r="AZF85" s="50"/>
      <c r="AZG85" s="50"/>
      <c r="AZH85" s="50"/>
      <c r="AZI85" s="50"/>
      <c r="AZJ85" s="50"/>
      <c r="AZK85" s="50"/>
      <c r="AZL85" s="50"/>
      <c r="AZM85" s="50"/>
      <c r="AZN85" s="50"/>
      <c r="AZO85" s="50"/>
      <c r="AZP85" s="50"/>
      <c r="AZQ85" s="50"/>
      <c r="AZR85" s="50"/>
      <c r="AZS85" s="50"/>
      <c r="AZT85" s="50"/>
      <c r="AZU85" s="50"/>
      <c r="AZV85" s="50"/>
      <c r="AZW85" s="50"/>
      <c r="AZX85" s="50"/>
      <c r="AZY85" s="50"/>
      <c r="AZZ85" s="50"/>
      <c r="BAA85" s="50"/>
      <c r="BAB85" s="50"/>
      <c r="BAC85" s="50"/>
      <c r="BAD85" s="50"/>
      <c r="BAE85" s="50"/>
      <c r="BAF85" s="50"/>
      <c r="BAG85" s="50"/>
      <c r="BAH85" s="50"/>
      <c r="BAI85" s="50"/>
      <c r="BAJ85" s="50"/>
      <c r="BAK85" s="50"/>
      <c r="BAL85" s="50"/>
      <c r="BAM85" s="50"/>
      <c r="BAN85" s="50"/>
      <c r="BAO85" s="50"/>
      <c r="BAP85" s="50"/>
      <c r="BAQ85" s="50"/>
      <c r="BAR85" s="50"/>
      <c r="BAS85" s="50"/>
      <c r="BAT85" s="50"/>
      <c r="BAU85" s="50"/>
      <c r="BAV85" s="50"/>
      <c r="BAW85" s="50"/>
      <c r="BAX85" s="50"/>
      <c r="BAY85" s="50"/>
      <c r="BAZ85" s="50"/>
      <c r="BBA85" s="50"/>
      <c r="BBB85" s="50"/>
      <c r="BBC85" s="50"/>
      <c r="BBD85" s="50"/>
      <c r="BBE85" s="50"/>
      <c r="BBF85" s="50"/>
      <c r="BBG85" s="50"/>
      <c r="BBH85" s="50"/>
      <c r="BBI85" s="50"/>
      <c r="BBJ85" s="50"/>
      <c r="BBK85" s="50"/>
      <c r="BBL85" s="50"/>
      <c r="BBM85" s="50"/>
      <c r="BBN85" s="50"/>
      <c r="BBO85" s="50"/>
      <c r="BBP85" s="50"/>
      <c r="BBQ85" s="50"/>
      <c r="BBR85" s="50"/>
      <c r="BBS85" s="50"/>
      <c r="BBT85" s="50"/>
      <c r="BBU85" s="50"/>
      <c r="BBV85" s="50"/>
      <c r="BBW85" s="50"/>
      <c r="BBX85" s="50"/>
      <c r="BBY85" s="50"/>
      <c r="BBZ85" s="50"/>
      <c r="BCA85" s="50"/>
      <c r="BCB85" s="50"/>
      <c r="BCC85" s="50"/>
      <c r="BCD85" s="50"/>
      <c r="BCE85" s="50"/>
      <c r="BCF85" s="50"/>
      <c r="BCG85" s="50"/>
      <c r="BCH85" s="50"/>
      <c r="BCI85" s="50"/>
      <c r="BCJ85" s="50"/>
      <c r="BCK85" s="50"/>
      <c r="BCL85" s="50"/>
      <c r="BCM85" s="50"/>
      <c r="BCN85" s="50"/>
      <c r="BCO85" s="50"/>
      <c r="BCP85" s="50"/>
      <c r="BCQ85" s="50"/>
      <c r="BCR85" s="50"/>
      <c r="BCS85" s="50"/>
      <c r="BCT85" s="50"/>
      <c r="BCU85" s="50"/>
      <c r="BCV85" s="50"/>
      <c r="BCW85" s="50"/>
      <c r="BCX85" s="50"/>
      <c r="BCY85" s="50"/>
      <c r="BCZ85" s="50"/>
      <c r="BDA85" s="50"/>
      <c r="BDB85" s="50"/>
      <c r="BDC85" s="50"/>
      <c r="BDD85" s="50"/>
      <c r="BDE85" s="50"/>
      <c r="BDF85" s="50"/>
      <c r="BDG85" s="50"/>
      <c r="BDH85" s="50"/>
      <c r="BDI85" s="50"/>
      <c r="BDJ85" s="50"/>
      <c r="BDK85" s="50"/>
      <c r="BDL85" s="50"/>
      <c r="BDM85" s="50"/>
      <c r="BDN85" s="50"/>
      <c r="BDO85" s="50"/>
      <c r="BDP85" s="50"/>
      <c r="BDQ85" s="50"/>
      <c r="BDR85" s="50"/>
      <c r="BDS85" s="50"/>
      <c r="BDT85" s="50"/>
      <c r="BDU85" s="50"/>
      <c r="BDV85" s="50"/>
      <c r="BDW85" s="50"/>
      <c r="BDX85" s="50"/>
      <c r="BDY85" s="50"/>
      <c r="BDZ85" s="50"/>
      <c r="BEA85" s="50"/>
      <c r="BEB85" s="50"/>
      <c r="BEC85" s="50"/>
      <c r="BED85" s="50"/>
      <c r="BEE85" s="50"/>
      <c r="BEF85" s="50"/>
      <c r="BEG85" s="50"/>
      <c r="BEH85" s="50"/>
      <c r="BEI85" s="50"/>
      <c r="BEJ85" s="50"/>
      <c r="BEK85" s="50"/>
      <c r="BEL85" s="50"/>
      <c r="BEM85" s="50"/>
      <c r="BEN85" s="50"/>
      <c r="BEO85" s="50"/>
      <c r="BEP85" s="50"/>
      <c r="BEQ85" s="50"/>
      <c r="BER85" s="50"/>
      <c r="BES85" s="50"/>
      <c r="BET85" s="50"/>
      <c r="BEU85" s="50"/>
      <c r="BEV85" s="50"/>
      <c r="BEW85" s="50"/>
      <c r="BEX85" s="50"/>
      <c r="BEY85" s="50"/>
      <c r="BEZ85" s="50"/>
      <c r="BFA85" s="50"/>
      <c r="BFB85" s="50"/>
      <c r="BFC85" s="50"/>
      <c r="BFD85" s="50"/>
      <c r="BFE85" s="50"/>
      <c r="BFF85" s="50"/>
      <c r="BFG85" s="50"/>
      <c r="BFH85" s="50"/>
      <c r="BFI85" s="50"/>
      <c r="BFJ85" s="50"/>
      <c r="BFK85" s="50"/>
      <c r="BFL85" s="50"/>
      <c r="BFM85" s="50"/>
      <c r="BFN85" s="50"/>
      <c r="BFO85" s="50"/>
      <c r="BFP85" s="50"/>
      <c r="BFQ85" s="50"/>
      <c r="BFR85" s="50"/>
      <c r="BFS85" s="50"/>
      <c r="BFT85" s="50"/>
      <c r="BFU85" s="50"/>
      <c r="BFV85" s="50"/>
      <c r="BFW85" s="50"/>
      <c r="BFX85" s="50"/>
      <c r="BFY85" s="50"/>
      <c r="BFZ85" s="50"/>
      <c r="BGA85" s="50"/>
      <c r="BGB85" s="50"/>
      <c r="BGC85" s="50"/>
      <c r="BGD85" s="50"/>
      <c r="BGE85" s="50"/>
      <c r="BGF85" s="50"/>
      <c r="BGG85" s="50"/>
      <c r="BGH85" s="50"/>
      <c r="BGI85" s="50"/>
      <c r="BGJ85" s="50"/>
      <c r="BGK85" s="50"/>
      <c r="BGL85" s="50"/>
      <c r="BGM85" s="50"/>
      <c r="BGN85" s="50"/>
      <c r="BGO85" s="50"/>
      <c r="BGP85" s="50"/>
      <c r="BGQ85" s="50"/>
      <c r="BGR85" s="50"/>
      <c r="BGS85" s="50"/>
      <c r="BGT85" s="50"/>
      <c r="BGU85" s="50"/>
      <c r="BGV85" s="50"/>
      <c r="BGW85" s="50"/>
      <c r="BGX85" s="50"/>
      <c r="BGY85" s="50"/>
      <c r="BGZ85" s="50"/>
      <c r="BHA85" s="50"/>
      <c r="BHB85" s="50"/>
      <c r="BHC85" s="50"/>
      <c r="BHD85" s="50"/>
      <c r="BHE85" s="50"/>
      <c r="BHF85" s="50"/>
      <c r="BHG85" s="50"/>
      <c r="BHH85" s="50"/>
      <c r="BHI85" s="50"/>
      <c r="BHJ85" s="50"/>
      <c r="BHK85" s="50"/>
      <c r="BHL85" s="50"/>
      <c r="BHM85" s="50"/>
      <c r="BHN85" s="50"/>
      <c r="BHO85" s="50"/>
      <c r="BHP85" s="50"/>
      <c r="BHQ85" s="50"/>
      <c r="BHR85" s="50"/>
      <c r="BHS85" s="50"/>
      <c r="BHT85" s="50"/>
      <c r="BHU85" s="50"/>
      <c r="BHV85" s="50"/>
      <c r="BHW85" s="50"/>
      <c r="BHX85" s="50"/>
      <c r="BHY85" s="50"/>
      <c r="BHZ85" s="50"/>
      <c r="BIA85" s="50"/>
      <c r="BIB85" s="50"/>
      <c r="BIC85" s="50"/>
      <c r="BID85" s="50"/>
      <c r="BIE85" s="50"/>
      <c r="BIF85" s="50"/>
      <c r="BIG85" s="50"/>
      <c r="BIH85" s="50"/>
      <c r="BII85" s="50"/>
      <c r="BIJ85" s="50"/>
      <c r="BIK85" s="50"/>
      <c r="BIL85" s="50"/>
      <c r="BIM85" s="50"/>
      <c r="BIN85" s="50"/>
      <c r="BIO85" s="50"/>
      <c r="BIP85" s="50"/>
      <c r="BIQ85" s="50"/>
      <c r="BIR85" s="50"/>
      <c r="BIS85" s="50"/>
      <c r="BIT85" s="50"/>
      <c r="BIU85" s="50"/>
      <c r="BIV85" s="50"/>
      <c r="BIW85" s="50"/>
      <c r="BIX85" s="50"/>
      <c r="BIY85" s="50"/>
      <c r="BIZ85" s="50"/>
      <c r="BJA85" s="50"/>
      <c r="BJB85" s="50"/>
      <c r="BJC85" s="50"/>
      <c r="BJD85" s="50"/>
      <c r="BJE85" s="50"/>
      <c r="BJF85" s="50"/>
      <c r="BJG85" s="50"/>
      <c r="BJH85" s="50"/>
      <c r="BJI85" s="50"/>
      <c r="BJJ85" s="50"/>
      <c r="BJK85" s="50"/>
      <c r="BJL85" s="50"/>
      <c r="BJM85" s="50"/>
      <c r="BJN85" s="50"/>
      <c r="BJO85" s="50"/>
      <c r="BJP85" s="50"/>
      <c r="BJQ85" s="50"/>
      <c r="BJR85" s="50"/>
      <c r="BJS85" s="50"/>
      <c r="BJT85" s="50"/>
      <c r="BJU85" s="50"/>
      <c r="BJV85" s="50"/>
      <c r="BJW85" s="50"/>
      <c r="BJX85" s="50"/>
      <c r="BJY85" s="50"/>
      <c r="BJZ85" s="50"/>
      <c r="BKA85" s="50"/>
      <c r="BKB85" s="50"/>
      <c r="BKC85" s="50"/>
      <c r="BKD85" s="50"/>
      <c r="BKE85" s="50"/>
      <c r="BKF85" s="50"/>
      <c r="BKG85" s="50"/>
      <c r="BKH85" s="50"/>
      <c r="BKI85" s="50"/>
      <c r="BKJ85" s="50"/>
      <c r="BKK85" s="50"/>
      <c r="BKL85" s="50"/>
      <c r="BKM85" s="50"/>
      <c r="BKN85" s="50"/>
      <c r="BKO85" s="50"/>
      <c r="BKP85" s="50"/>
      <c r="BKQ85" s="50"/>
      <c r="BKR85" s="50"/>
      <c r="BKS85" s="50"/>
      <c r="BKT85" s="50"/>
      <c r="BKU85" s="50"/>
      <c r="BKV85" s="50"/>
      <c r="BKW85" s="50"/>
      <c r="BKX85" s="50"/>
      <c r="BKY85" s="50"/>
      <c r="BKZ85" s="50"/>
      <c r="BLA85" s="50"/>
      <c r="BLB85" s="50"/>
      <c r="BLC85" s="50"/>
      <c r="BLD85" s="50"/>
      <c r="BLE85" s="50"/>
      <c r="BLF85" s="50"/>
      <c r="BLG85" s="50"/>
      <c r="BLH85" s="50"/>
      <c r="BLI85" s="50"/>
      <c r="BLJ85" s="50"/>
      <c r="BLK85" s="50"/>
      <c r="BLL85" s="50"/>
      <c r="BLM85" s="50"/>
      <c r="BLN85" s="50"/>
      <c r="BLO85" s="50"/>
      <c r="BLP85" s="50"/>
      <c r="BLQ85" s="50"/>
      <c r="BLR85" s="50"/>
      <c r="BLS85" s="50"/>
      <c r="BLT85" s="50"/>
      <c r="BLU85" s="50"/>
      <c r="BLV85" s="50"/>
      <c r="BLW85" s="50"/>
      <c r="BLX85" s="50"/>
      <c r="BLY85" s="50"/>
      <c r="BLZ85" s="50"/>
      <c r="BMA85" s="50"/>
      <c r="BMB85" s="50"/>
      <c r="BMC85" s="50"/>
      <c r="BMD85" s="50"/>
      <c r="BME85" s="50"/>
      <c r="BMF85" s="50"/>
      <c r="BMG85" s="50"/>
      <c r="BMH85" s="50"/>
      <c r="BMI85" s="50"/>
      <c r="BMJ85" s="50"/>
      <c r="BMK85" s="50"/>
      <c r="BML85" s="50"/>
      <c r="BMM85" s="50"/>
      <c r="BMN85" s="50"/>
      <c r="BMO85" s="50"/>
      <c r="BMP85" s="50"/>
      <c r="BMQ85" s="50"/>
      <c r="BMR85" s="50"/>
      <c r="BMS85" s="50"/>
      <c r="BMT85" s="50"/>
      <c r="BMU85" s="50"/>
      <c r="BMV85" s="50"/>
      <c r="BMW85" s="50"/>
      <c r="BMX85" s="50"/>
      <c r="BMY85" s="50"/>
      <c r="BMZ85" s="50"/>
      <c r="BNA85" s="50"/>
      <c r="BNB85" s="50"/>
      <c r="BNC85" s="50"/>
      <c r="BND85" s="50"/>
      <c r="BNE85" s="50"/>
      <c r="BNF85" s="50"/>
      <c r="BNG85" s="50"/>
      <c r="BNH85" s="50"/>
      <c r="BNI85" s="50"/>
      <c r="BNJ85" s="50"/>
      <c r="BNK85" s="50"/>
      <c r="BNL85" s="50"/>
      <c r="BNM85" s="50"/>
      <c r="BNN85" s="50"/>
      <c r="BNO85" s="50"/>
      <c r="BNP85" s="50"/>
      <c r="BNQ85" s="50"/>
      <c r="BNR85" s="50"/>
      <c r="BNS85" s="50"/>
      <c r="BNT85" s="50"/>
      <c r="BNU85" s="50"/>
      <c r="BNV85" s="50"/>
      <c r="BNW85" s="50"/>
      <c r="BNX85" s="50"/>
      <c r="BNY85" s="50"/>
      <c r="BNZ85" s="50"/>
      <c r="BOA85" s="50"/>
      <c r="BOB85" s="50"/>
      <c r="BOC85" s="50"/>
      <c r="BOD85" s="50"/>
      <c r="BOE85" s="50"/>
      <c r="BOF85" s="50"/>
      <c r="BOG85" s="50"/>
      <c r="BOH85" s="50"/>
      <c r="BOI85" s="50"/>
      <c r="BOJ85" s="50"/>
      <c r="BOK85" s="50"/>
      <c r="BOL85" s="50"/>
      <c r="BOM85" s="50"/>
      <c r="BON85" s="50"/>
      <c r="BOO85" s="50"/>
      <c r="BOP85" s="50"/>
      <c r="BOQ85" s="50"/>
      <c r="BOR85" s="50"/>
      <c r="BOS85" s="50"/>
      <c r="BOT85" s="50"/>
      <c r="BOU85" s="50"/>
      <c r="BOV85" s="50"/>
      <c r="BOW85" s="50"/>
      <c r="BOX85" s="50"/>
      <c r="BOY85" s="50"/>
      <c r="BOZ85" s="50"/>
      <c r="BPA85" s="50"/>
      <c r="BPB85" s="50"/>
      <c r="BPC85" s="50"/>
      <c r="BPD85" s="50"/>
      <c r="BPE85" s="50"/>
      <c r="BPF85" s="50"/>
      <c r="BPG85" s="50"/>
      <c r="BPH85" s="50"/>
      <c r="BPI85" s="50"/>
      <c r="BPJ85" s="50"/>
      <c r="BPK85" s="50"/>
      <c r="BPL85" s="50"/>
      <c r="BPM85" s="50"/>
      <c r="BPN85" s="50"/>
      <c r="BPO85" s="50"/>
      <c r="BPP85" s="50"/>
      <c r="BPQ85" s="50"/>
      <c r="BPR85" s="50"/>
      <c r="BPS85" s="50"/>
      <c r="BPT85" s="50"/>
      <c r="BPU85" s="50"/>
      <c r="BPV85" s="50"/>
      <c r="BPW85" s="50"/>
      <c r="BPX85" s="50"/>
      <c r="BPY85" s="50"/>
      <c r="BPZ85" s="50"/>
      <c r="BQA85" s="50"/>
      <c r="BQB85" s="50"/>
      <c r="BQC85" s="50"/>
      <c r="BQD85" s="50"/>
      <c r="BQE85" s="50"/>
      <c r="BQF85" s="50"/>
      <c r="BQG85" s="50"/>
      <c r="BQH85" s="50"/>
      <c r="BQI85" s="50"/>
      <c r="BQJ85" s="50"/>
      <c r="BQK85" s="50"/>
      <c r="BQL85" s="50"/>
      <c r="BQM85" s="50"/>
      <c r="BQN85" s="50"/>
      <c r="BQO85" s="50"/>
      <c r="BQP85" s="50"/>
      <c r="BQQ85" s="50"/>
      <c r="BQR85" s="50"/>
      <c r="BQS85" s="50"/>
      <c r="BQT85" s="50"/>
      <c r="BQU85" s="50"/>
      <c r="BQV85" s="50"/>
      <c r="BQW85" s="50"/>
      <c r="BQX85" s="50"/>
      <c r="BQY85" s="50"/>
      <c r="BQZ85" s="50"/>
      <c r="BRA85" s="50"/>
      <c r="BRB85" s="50"/>
      <c r="BRC85" s="50"/>
      <c r="BRD85" s="50"/>
      <c r="BRE85" s="50"/>
      <c r="BRF85" s="50"/>
      <c r="BRG85" s="50"/>
      <c r="BRH85" s="50"/>
      <c r="BRI85" s="50"/>
      <c r="BRJ85" s="50"/>
      <c r="BRK85" s="50"/>
      <c r="BRL85" s="50"/>
      <c r="BRM85" s="50"/>
      <c r="BRN85" s="50"/>
      <c r="BRO85" s="50"/>
      <c r="BRP85" s="50"/>
      <c r="BRQ85" s="50"/>
      <c r="BRR85" s="50"/>
      <c r="BRS85" s="50"/>
      <c r="BRT85" s="50"/>
      <c r="BRU85" s="50"/>
      <c r="BRV85" s="50"/>
      <c r="BRW85" s="50"/>
      <c r="BRX85" s="50"/>
      <c r="BRY85" s="50"/>
      <c r="BRZ85" s="50"/>
      <c r="BSA85" s="50"/>
      <c r="BSB85" s="50"/>
      <c r="BSC85" s="50"/>
      <c r="BSD85" s="50"/>
      <c r="BSE85" s="50"/>
      <c r="BSF85" s="50"/>
      <c r="BSG85" s="50"/>
      <c r="BSH85" s="50"/>
      <c r="BSI85" s="50"/>
      <c r="BSJ85" s="50"/>
      <c r="BSK85" s="50"/>
      <c r="BSL85" s="50"/>
      <c r="BSM85" s="50"/>
      <c r="BSN85" s="50"/>
      <c r="BSO85" s="50"/>
      <c r="BSP85" s="50"/>
      <c r="BSQ85" s="50"/>
      <c r="BSR85" s="50"/>
      <c r="BSS85" s="50"/>
      <c r="BST85" s="50"/>
      <c r="BSU85" s="50"/>
      <c r="BSV85" s="50"/>
      <c r="BSW85" s="50"/>
      <c r="BSX85" s="50"/>
      <c r="BSY85" s="50"/>
      <c r="BSZ85" s="50"/>
      <c r="BTA85" s="50"/>
      <c r="BTB85" s="50"/>
      <c r="BTC85" s="50"/>
      <c r="BTD85" s="50"/>
      <c r="BTE85" s="50"/>
      <c r="BTF85" s="50"/>
      <c r="BTG85" s="50"/>
      <c r="BTH85" s="50"/>
      <c r="BTI85" s="50"/>
      <c r="BTJ85" s="50"/>
      <c r="BTK85" s="50"/>
      <c r="BTL85" s="50"/>
      <c r="BTM85" s="50"/>
      <c r="BTN85" s="50"/>
      <c r="BTO85" s="50"/>
      <c r="BTP85" s="50"/>
      <c r="BTQ85" s="50"/>
      <c r="BTR85" s="50"/>
      <c r="BTS85" s="50"/>
      <c r="BTT85" s="50"/>
      <c r="BTU85" s="50"/>
      <c r="BTV85" s="50"/>
      <c r="BTW85" s="50"/>
      <c r="BTX85" s="50"/>
      <c r="BTY85" s="50"/>
      <c r="BTZ85" s="50"/>
      <c r="BUA85" s="50"/>
      <c r="BUB85" s="50"/>
      <c r="BUC85" s="50"/>
      <c r="BUD85" s="50"/>
      <c r="BUE85" s="50"/>
      <c r="BUF85" s="50"/>
      <c r="BUG85" s="50"/>
      <c r="BUH85" s="50"/>
      <c r="BUI85" s="50"/>
      <c r="BUJ85" s="50"/>
      <c r="BUK85" s="50"/>
      <c r="BUL85" s="50"/>
      <c r="BUM85" s="50"/>
      <c r="BUN85" s="50"/>
      <c r="BUO85" s="50"/>
      <c r="BUP85" s="50"/>
      <c r="BUQ85" s="50"/>
      <c r="BUR85" s="50"/>
      <c r="BUS85" s="50"/>
      <c r="BUT85" s="50"/>
      <c r="BUU85" s="50"/>
      <c r="BUV85" s="50"/>
      <c r="BUW85" s="50"/>
      <c r="BUX85" s="50"/>
      <c r="BUY85" s="50"/>
      <c r="BUZ85" s="50"/>
      <c r="BVA85" s="50"/>
      <c r="BVB85" s="50"/>
      <c r="BVC85" s="50"/>
      <c r="BVD85" s="50"/>
      <c r="BVE85" s="50"/>
      <c r="BVF85" s="50"/>
      <c r="BVG85" s="50"/>
      <c r="BVH85" s="50"/>
      <c r="BVI85" s="50"/>
      <c r="BVJ85" s="50"/>
      <c r="BVK85" s="50"/>
      <c r="BVL85" s="50"/>
      <c r="BVM85" s="50"/>
      <c r="BVN85" s="50"/>
      <c r="BVO85" s="50"/>
      <c r="BVP85" s="50"/>
      <c r="BVQ85" s="50"/>
      <c r="BVR85" s="50"/>
      <c r="BVS85" s="50"/>
      <c r="BVT85" s="50"/>
      <c r="BVU85" s="50"/>
      <c r="BVV85" s="50"/>
      <c r="BVW85" s="50"/>
      <c r="BVX85" s="50"/>
      <c r="BVY85" s="50"/>
      <c r="BVZ85" s="50"/>
      <c r="BWA85" s="50"/>
      <c r="BWB85" s="50"/>
      <c r="BWC85" s="50"/>
      <c r="BWD85" s="50"/>
      <c r="BWE85" s="50"/>
      <c r="BWF85" s="50"/>
      <c r="BWG85" s="50"/>
      <c r="BWH85" s="50"/>
      <c r="BWI85" s="50"/>
      <c r="BWJ85" s="50"/>
      <c r="BWK85" s="50"/>
      <c r="BWL85" s="50"/>
      <c r="BWM85" s="50"/>
      <c r="BWN85" s="50"/>
      <c r="BWO85" s="50"/>
      <c r="BWP85" s="50"/>
      <c r="BWQ85" s="50"/>
      <c r="BWR85" s="50"/>
      <c r="BWS85" s="50"/>
      <c r="BWT85" s="50"/>
      <c r="BWU85" s="50"/>
      <c r="BWV85" s="50"/>
      <c r="BWW85" s="50"/>
      <c r="BWX85" s="50"/>
      <c r="BWY85" s="50"/>
      <c r="BWZ85" s="50"/>
      <c r="BXA85" s="50"/>
      <c r="BXB85" s="50"/>
      <c r="BXC85" s="50"/>
      <c r="BXD85" s="50"/>
      <c r="BXE85" s="50"/>
      <c r="BXF85" s="50"/>
      <c r="BXG85" s="50"/>
      <c r="BXH85" s="50"/>
      <c r="BXI85" s="50"/>
      <c r="BXJ85" s="50"/>
      <c r="BXK85" s="50"/>
      <c r="BXL85" s="50"/>
      <c r="BXM85" s="50"/>
      <c r="BXN85" s="50"/>
      <c r="BXO85" s="50"/>
      <c r="BXP85" s="50"/>
      <c r="BXQ85" s="50"/>
      <c r="BXR85" s="50"/>
      <c r="BXS85" s="50"/>
      <c r="BXT85" s="50"/>
      <c r="BXU85" s="50"/>
      <c r="BXV85" s="50"/>
      <c r="BXW85" s="50"/>
      <c r="BXX85" s="50"/>
      <c r="BXY85" s="50"/>
      <c r="BXZ85" s="50"/>
      <c r="BYA85" s="50"/>
      <c r="BYB85" s="50"/>
      <c r="BYC85" s="50"/>
      <c r="BYD85" s="50"/>
      <c r="BYE85" s="50"/>
      <c r="BYF85" s="50"/>
      <c r="BYG85" s="50"/>
      <c r="BYH85" s="50"/>
      <c r="BYI85" s="50"/>
      <c r="BYJ85" s="50"/>
      <c r="BYK85" s="50"/>
      <c r="BYL85" s="50"/>
      <c r="BYM85" s="50"/>
      <c r="BYN85" s="50"/>
      <c r="BYO85" s="50"/>
      <c r="BYP85" s="50"/>
      <c r="BYQ85" s="50"/>
      <c r="BYR85" s="50"/>
      <c r="BYS85" s="50"/>
      <c r="BYT85" s="50"/>
      <c r="BYU85" s="50"/>
      <c r="BYV85" s="50"/>
      <c r="BYW85" s="50"/>
      <c r="BYX85" s="50"/>
      <c r="BYY85" s="50"/>
      <c r="BYZ85" s="50"/>
      <c r="BZA85" s="50"/>
      <c r="BZB85" s="50"/>
      <c r="BZC85" s="50"/>
      <c r="BZD85" s="50"/>
      <c r="BZE85" s="50"/>
      <c r="BZF85" s="50"/>
      <c r="BZG85" s="50"/>
      <c r="BZH85" s="50"/>
      <c r="BZI85" s="50"/>
      <c r="BZJ85" s="50"/>
      <c r="BZK85" s="50"/>
      <c r="BZL85" s="50"/>
      <c r="BZM85" s="50"/>
      <c r="BZN85" s="50"/>
      <c r="BZO85" s="50"/>
      <c r="BZP85" s="50"/>
      <c r="BZQ85" s="50"/>
      <c r="BZR85" s="50"/>
      <c r="BZS85" s="50"/>
      <c r="BZT85" s="50"/>
      <c r="BZU85" s="50"/>
      <c r="BZV85" s="50"/>
      <c r="BZW85" s="50"/>
      <c r="BZX85" s="50"/>
      <c r="BZY85" s="50"/>
      <c r="BZZ85" s="50"/>
      <c r="CAA85" s="50"/>
      <c r="CAB85" s="50"/>
      <c r="CAC85" s="50"/>
      <c r="CAD85" s="50"/>
      <c r="CAE85" s="50"/>
      <c r="CAF85" s="50"/>
      <c r="CAG85" s="50"/>
      <c r="CAH85" s="50"/>
      <c r="CAI85" s="50"/>
      <c r="CAJ85" s="50"/>
      <c r="CAK85" s="50"/>
      <c r="CAL85" s="50"/>
      <c r="CAM85" s="50"/>
      <c r="CAN85" s="50"/>
      <c r="CAO85" s="50"/>
      <c r="CAP85" s="50"/>
      <c r="CAQ85" s="50"/>
      <c r="CAR85" s="50"/>
      <c r="CAS85" s="50"/>
      <c r="CAT85" s="50"/>
      <c r="CAU85" s="50"/>
      <c r="CAV85" s="50"/>
      <c r="CAW85" s="50"/>
      <c r="CAX85" s="50"/>
      <c r="CAY85" s="50"/>
      <c r="CAZ85" s="50"/>
      <c r="CBA85" s="50"/>
      <c r="CBB85" s="50"/>
      <c r="CBC85" s="50"/>
      <c r="CBD85" s="50"/>
      <c r="CBE85" s="50"/>
      <c r="CBF85" s="50"/>
      <c r="CBG85" s="50"/>
      <c r="CBH85" s="50"/>
      <c r="CBI85" s="50"/>
      <c r="CBJ85" s="50"/>
      <c r="CBK85" s="50"/>
      <c r="CBL85" s="50"/>
      <c r="CBM85" s="50"/>
      <c r="CBN85" s="50"/>
      <c r="CBO85" s="50"/>
      <c r="CBP85" s="50"/>
      <c r="CBQ85" s="50"/>
      <c r="CBR85" s="50"/>
      <c r="CBS85" s="50"/>
      <c r="CBT85" s="50"/>
      <c r="CBU85" s="50"/>
      <c r="CBV85" s="50"/>
      <c r="CBW85" s="50"/>
      <c r="CBX85" s="50"/>
      <c r="CBY85" s="50"/>
      <c r="CBZ85" s="50"/>
      <c r="CCA85" s="50"/>
      <c r="CCB85" s="50"/>
      <c r="CCC85" s="50"/>
      <c r="CCD85" s="50"/>
      <c r="CCE85" s="50"/>
      <c r="CCF85" s="50"/>
      <c r="CCG85" s="50"/>
      <c r="CCH85" s="50"/>
      <c r="CCI85" s="50"/>
      <c r="CCJ85" s="50"/>
      <c r="CCK85" s="50"/>
      <c r="CCL85" s="50"/>
      <c r="CCM85" s="50"/>
      <c r="CCN85" s="50"/>
      <c r="CCO85" s="50"/>
      <c r="CCP85" s="50"/>
      <c r="CCQ85" s="50"/>
      <c r="CCR85" s="50"/>
      <c r="CCS85" s="50"/>
      <c r="CCT85" s="50"/>
      <c r="CCU85" s="50"/>
      <c r="CCV85" s="50"/>
      <c r="CCW85" s="50"/>
      <c r="CCX85" s="50"/>
      <c r="CCY85" s="50"/>
      <c r="CCZ85" s="50"/>
      <c r="CDA85" s="50"/>
      <c r="CDB85" s="50"/>
      <c r="CDC85" s="50"/>
      <c r="CDD85" s="50"/>
      <c r="CDE85" s="50"/>
      <c r="CDF85" s="50"/>
      <c r="CDG85" s="50"/>
      <c r="CDH85" s="50"/>
      <c r="CDI85" s="50"/>
      <c r="CDJ85" s="50"/>
      <c r="CDK85" s="50"/>
      <c r="CDL85" s="50"/>
      <c r="CDM85" s="50"/>
      <c r="CDN85" s="50"/>
      <c r="CDO85" s="50"/>
      <c r="CDP85" s="50"/>
      <c r="CDQ85" s="50"/>
      <c r="CDR85" s="50"/>
      <c r="CDS85" s="50"/>
      <c r="CDT85" s="50"/>
      <c r="CDU85" s="50"/>
      <c r="CDV85" s="50"/>
      <c r="CDW85" s="50"/>
      <c r="CDX85" s="50"/>
      <c r="CDY85" s="50"/>
      <c r="CDZ85" s="50"/>
      <c r="CEA85" s="50"/>
      <c r="CEB85" s="50"/>
      <c r="CEC85" s="50"/>
      <c r="CED85" s="50"/>
      <c r="CEE85" s="50"/>
      <c r="CEF85" s="50"/>
      <c r="CEG85" s="50"/>
      <c r="CEH85" s="50"/>
      <c r="CEI85" s="50"/>
      <c r="CEJ85" s="50"/>
      <c r="CEK85" s="50"/>
      <c r="CEL85" s="50"/>
      <c r="CEM85" s="50"/>
      <c r="CEN85" s="50"/>
      <c r="CEO85" s="50"/>
      <c r="CEP85" s="50"/>
      <c r="CEQ85" s="50"/>
      <c r="CER85" s="50"/>
      <c r="CES85" s="50"/>
      <c r="CET85" s="50"/>
      <c r="CEU85" s="50"/>
      <c r="CEV85" s="50"/>
      <c r="CEW85" s="50"/>
      <c r="CEX85" s="50"/>
      <c r="CEY85" s="50"/>
      <c r="CEZ85" s="50"/>
      <c r="CFA85" s="50"/>
      <c r="CFB85" s="50"/>
      <c r="CFC85" s="50"/>
      <c r="CFD85" s="50"/>
      <c r="CFE85" s="50"/>
      <c r="CFF85" s="50"/>
      <c r="CFG85" s="50"/>
      <c r="CFH85" s="50"/>
      <c r="CFI85" s="50"/>
      <c r="CFJ85" s="50"/>
      <c r="CFK85" s="50"/>
      <c r="CFL85" s="50"/>
      <c r="CFM85" s="50"/>
      <c r="CFN85" s="50"/>
      <c r="CFO85" s="50"/>
      <c r="CFP85" s="50"/>
      <c r="CFQ85" s="50"/>
      <c r="CFR85" s="50"/>
      <c r="CFS85" s="50"/>
      <c r="CFT85" s="50"/>
      <c r="CFU85" s="50"/>
      <c r="CFV85" s="50"/>
      <c r="CFW85" s="50"/>
      <c r="CFX85" s="50"/>
      <c r="CFY85" s="50"/>
      <c r="CFZ85" s="50"/>
      <c r="CGA85" s="50"/>
      <c r="CGB85" s="50"/>
      <c r="CGC85" s="50"/>
      <c r="CGD85" s="50"/>
      <c r="CGE85" s="50"/>
      <c r="CGF85" s="50"/>
      <c r="CGG85" s="50"/>
      <c r="CGH85" s="50"/>
      <c r="CGI85" s="50"/>
      <c r="CGJ85" s="50"/>
      <c r="CGK85" s="50"/>
      <c r="CGL85" s="50"/>
      <c r="CGM85" s="50"/>
      <c r="CGN85" s="50"/>
      <c r="CGO85" s="50"/>
      <c r="CGP85" s="50"/>
      <c r="CGQ85" s="50"/>
      <c r="CGR85" s="50"/>
      <c r="CGS85" s="50"/>
      <c r="CGT85" s="50"/>
      <c r="CGU85" s="50"/>
      <c r="CGV85" s="50"/>
      <c r="CGW85" s="50"/>
      <c r="CGX85" s="50"/>
      <c r="CGY85" s="50"/>
      <c r="CGZ85" s="50"/>
      <c r="CHA85" s="50"/>
      <c r="CHB85" s="50"/>
      <c r="CHC85" s="50"/>
      <c r="CHD85" s="50"/>
      <c r="CHE85" s="50"/>
      <c r="CHF85" s="50"/>
      <c r="CHG85" s="50"/>
      <c r="CHH85" s="50"/>
      <c r="CHI85" s="50"/>
      <c r="CHJ85" s="50"/>
      <c r="CHK85" s="50"/>
      <c r="CHL85" s="50"/>
      <c r="CHM85" s="50"/>
      <c r="CHN85" s="50"/>
      <c r="CHO85" s="50"/>
      <c r="CHP85" s="50"/>
      <c r="CHQ85" s="50"/>
      <c r="CHR85" s="50"/>
      <c r="CHS85" s="50"/>
      <c r="CHT85" s="50"/>
      <c r="CHU85" s="50"/>
      <c r="CHV85" s="50"/>
      <c r="CHW85" s="50"/>
      <c r="CHX85" s="50"/>
      <c r="CHY85" s="50"/>
      <c r="CHZ85" s="50"/>
      <c r="CIA85" s="50"/>
      <c r="CIB85" s="50"/>
      <c r="CIC85" s="50"/>
      <c r="CID85" s="50"/>
      <c r="CIE85" s="50"/>
      <c r="CIF85" s="50"/>
      <c r="CIG85" s="50"/>
      <c r="CIH85" s="50"/>
      <c r="CII85" s="50"/>
      <c r="CIJ85" s="50"/>
      <c r="CIK85" s="50"/>
      <c r="CIL85" s="50"/>
      <c r="CIM85" s="50"/>
      <c r="CIN85" s="50"/>
      <c r="CIO85" s="50"/>
      <c r="CIP85" s="50"/>
      <c r="CIQ85" s="50"/>
      <c r="CIR85" s="50"/>
      <c r="CIS85" s="50"/>
      <c r="CIT85" s="50"/>
      <c r="CIU85" s="50"/>
      <c r="CIV85" s="50"/>
      <c r="CIW85" s="50"/>
      <c r="CIX85" s="50"/>
      <c r="CIY85" s="50"/>
      <c r="CIZ85" s="50"/>
      <c r="CJA85" s="50"/>
      <c r="CJB85" s="50"/>
      <c r="CJC85" s="50"/>
      <c r="CJD85" s="50"/>
      <c r="CJE85" s="50"/>
      <c r="CJF85" s="50"/>
      <c r="CJG85" s="50"/>
      <c r="CJH85" s="50"/>
      <c r="CJI85" s="50"/>
      <c r="CJJ85" s="50"/>
      <c r="CJK85" s="50"/>
      <c r="CJL85" s="50"/>
      <c r="CJM85" s="50"/>
      <c r="CJN85" s="50"/>
      <c r="CJO85" s="50"/>
      <c r="CJP85" s="50"/>
      <c r="CJQ85" s="50"/>
      <c r="CJR85" s="50"/>
      <c r="CJS85" s="50"/>
      <c r="CJT85" s="50"/>
      <c r="CJU85" s="50"/>
      <c r="CJV85" s="50"/>
      <c r="CJW85" s="50"/>
      <c r="CJX85" s="50"/>
      <c r="CJY85" s="50"/>
      <c r="CJZ85" s="50"/>
      <c r="CKA85" s="50"/>
      <c r="CKB85" s="50"/>
      <c r="CKC85" s="50"/>
      <c r="CKD85" s="50"/>
      <c r="CKE85" s="50"/>
      <c r="CKF85" s="50"/>
      <c r="CKG85" s="50"/>
      <c r="CKH85" s="50"/>
      <c r="CKI85" s="50"/>
      <c r="CKJ85" s="50"/>
      <c r="CKK85" s="50"/>
      <c r="CKL85" s="50"/>
      <c r="CKM85" s="50"/>
      <c r="CKN85" s="50"/>
      <c r="CKO85" s="50"/>
      <c r="CKP85" s="50"/>
      <c r="CKQ85" s="50"/>
      <c r="CKR85" s="50"/>
      <c r="CKS85" s="50"/>
      <c r="CKT85" s="50"/>
      <c r="CKU85" s="50"/>
      <c r="CKV85" s="50"/>
      <c r="CKW85" s="50"/>
      <c r="CKX85" s="50"/>
      <c r="CKY85" s="50"/>
      <c r="CKZ85" s="50"/>
      <c r="CLA85" s="50"/>
      <c r="CLB85" s="50"/>
      <c r="CLC85" s="50"/>
      <c r="CLD85" s="50"/>
      <c r="CLE85" s="50"/>
      <c r="CLF85" s="50"/>
      <c r="CLG85" s="50"/>
      <c r="CLH85" s="50"/>
      <c r="CLI85" s="50"/>
      <c r="CLJ85" s="50"/>
      <c r="CLK85" s="50"/>
      <c r="CLL85" s="50"/>
      <c r="CLM85" s="50"/>
      <c r="CLN85" s="50"/>
      <c r="CLO85" s="50"/>
      <c r="CLP85" s="50"/>
      <c r="CLQ85" s="50"/>
      <c r="CLR85" s="50"/>
      <c r="CLS85" s="50"/>
      <c r="CLT85" s="50"/>
      <c r="CLU85" s="50"/>
      <c r="CLV85" s="50"/>
      <c r="CLW85" s="50"/>
      <c r="CLX85" s="50"/>
      <c r="CLY85" s="50"/>
      <c r="CLZ85" s="50"/>
      <c r="CMA85" s="50"/>
      <c r="CMB85" s="50"/>
      <c r="CMC85" s="50"/>
      <c r="CMD85" s="50"/>
      <c r="CME85" s="50"/>
      <c r="CMF85" s="50"/>
      <c r="CMG85" s="50"/>
      <c r="CMH85" s="50"/>
      <c r="CMI85" s="50"/>
      <c r="CMJ85" s="50"/>
      <c r="CMK85" s="50"/>
      <c r="CML85" s="50"/>
      <c r="CMM85" s="50"/>
      <c r="CMN85" s="50"/>
      <c r="CMO85" s="50"/>
      <c r="CMP85" s="50"/>
      <c r="CMQ85" s="50"/>
      <c r="CMR85" s="50"/>
      <c r="CMS85" s="50"/>
      <c r="CMT85" s="50"/>
      <c r="CMU85" s="50"/>
      <c r="CMV85" s="50"/>
      <c r="CMW85" s="50"/>
      <c r="CMX85" s="50"/>
      <c r="CMY85" s="50"/>
      <c r="CMZ85" s="50"/>
      <c r="CNA85" s="50"/>
      <c r="CNB85" s="50"/>
      <c r="CNC85" s="50"/>
      <c r="CND85" s="50"/>
      <c r="CNE85" s="50"/>
      <c r="CNF85" s="50"/>
      <c r="CNG85" s="50"/>
      <c r="CNH85" s="50"/>
      <c r="CNI85" s="50"/>
      <c r="CNJ85" s="50"/>
      <c r="CNK85" s="50"/>
      <c r="CNL85" s="50"/>
      <c r="CNM85" s="50"/>
      <c r="CNN85" s="50"/>
      <c r="CNO85" s="50"/>
      <c r="CNP85" s="50"/>
      <c r="CNQ85" s="50"/>
      <c r="CNR85" s="50"/>
      <c r="CNS85" s="50"/>
      <c r="CNT85" s="50"/>
      <c r="CNU85" s="50"/>
      <c r="CNV85" s="50"/>
      <c r="CNW85" s="50"/>
      <c r="CNX85" s="50"/>
      <c r="CNY85" s="50"/>
      <c r="CNZ85" s="50"/>
      <c r="COA85" s="50"/>
      <c r="COB85" s="50"/>
      <c r="COC85" s="50"/>
      <c r="COD85" s="50"/>
      <c r="COE85" s="50"/>
      <c r="COF85" s="50"/>
      <c r="COG85" s="50"/>
      <c r="COH85" s="50"/>
      <c r="COI85" s="50"/>
      <c r="COJ85" s="50"/>
      <c r="COK85" s="50"/>
      <c r="COL85" s="50"/>
      <c r="COM85" s="50"/>
      <c r="CON85" s="50"/>
      <c r="COO85" s="50"/>
      <c r="COP85" s="50"/>
      <c r="COQ85" s="50"/>
      <c r="COR85" s="50"/>
      <c r="COS85" s="50"/>
      <c r="COT85" s="50"/>
      <c r="COU85" s="50"/>
      <c r="COV85" s="50"/>
      <c r="COW85" s="50"/>
      <c r="COX85" s="50"/>
      <c r="COY85" s="50"/>
      <c r="COZ85" s="50"/>
      <c r="CPA85" s="50"/>
      <c r="CPB85" s="50"/>
      <c r="CPC85" s="50"/>
      <c r="CPD85" s="50"/>
      <c r="CPE85" s="50"/>
      <c r="CPF85" s="50"/>
      <c r="CPG85" s="50"/>
      <c r="CPH85" s="50"/>
      <c r="CPI85" s="50"/>
      <c r="CPJ85" s="50"/>
      <c r="CPK85" s="50"/>
      <c r="CPL85" s="50"/>
      <c r="CPM85" s="50"/>
      <c r="CPN85" s="50"/>
      <c r="CPO85" s="50"/>
      <c r="CPP85" s="50"/>
      <c r="CPQ85" s="50"/>
      <c r="CPR85" s="50"/>
      <c r="CPS85" s="50"/>
      <c r="CPT85" s="50"/>
      <c r="CPU85" s="50"/>
      <c r="CPV85" s="50"/>
      <c r="CPW85" s="50"/>
      <c r="CPX85" s="50"/>
      <c r="CPY85" s="50"/>
      <c r="CPZ85" s="50"/>
      <c r="CQA85" s="50"/>
      <c r="CQB85" s="50"/>
      <c r="CQC85" s="50"/>
      <c r="CQD85" s="50"/>
      <c r="CQE85" s="50"/>
      <c r="CQF85" s="50"/>
      <c r="CQG85" s="50"/>
      <c r="CQH85" s="50"/>
      <c r="CQI85" s="50"/>
      <c r="CQJ85" s="50"/>
      <c r="CQK85" s="50"/>
      <c r="CQL85" s="50"/>
      <c r="CQM85" s="50"/>
      <c r="CQN85" s="50"/>
      <c r="CQO85" s="50"/>
      <c r="CQP85" s="50"/>
      <c r="CQQ85" s="50"/>
      <c r="CQR85" s="50"/>
      <c r="CQS85" s="50"/>
      <c r="CQT85" s="50"/>
      <c r="CQU85" s="50"/>
      <c r="CQV85" s="50"/>
      <c r="CQW85" s="50"/>
      <c r="CQX85" s="50"/>
      <c r="CQY85" s="50"/>
      <c r="CQZ85" s="50"/>
      <c r="CRA85" s="50"/>
      <c r="CRB85" s="50"/>
      <c r="CRC85" s="50"/>
      <c r="CRD85" s="50"/>
      <c r="CRE85" s="50"/>
      <c r="CRF85" s="50"/>
      <c r="CRG85" s="50"/>
      <c r="CRH85" s="50"/>
      <c r="CRI85" s="50"/>
      <c r="CRJ85" s="50"/>
      <c r="CRK85" s="50"/>
      <c r="CRL85" s="50"/>
      <c r="CRM85" s="50"/>
      <c r="CRN85" s="50"/>
      <c r="CRO85" s="50"/>
      <c r="CRP85" s="50"/>
      <c r="CRQ85" s="50"/>
      <c r="CRR85" s="50"/>
      <c r="CRS85" s="50"/>
      <c r="CRT85" s="50"/>
      <c r="CRU85" s="50"/>
      <c r="CRV85" s="50"/>
      <c r="CRW85" s="50"/>
      <c r="CRX85" s="50"/>
      <c r="CRY85" s="50"/>
      <c r="CRZ85" s="50"/>
      <c r="CSA85" s="50"/>
      <c r="CSB85" s="50"/>
      <c r="CSC85" s="50"/>
      <c r="CSD85" s="50"/>
      <c r="CSE85" s="50"/>
      <c r="CSF85" s="50"/>
      <c r="CSG85" s="50"/>
      <c r="CSH85" s="50"/>
      <c r="CSI85" s="50"/>
      <c r="CSJ85" s="50"/>
      <c r="CSK85" s="50"/>
      <c r="CSL85" s="50"/>
      <c r="CSM85" s="50"/>
      <c r="CSN85" s="50"/>
      <c r="CSO85" s="50"/>
      <c r="CSP85" s="50"/>
      <c r="CSQ85" s="50"/>
      <c r="CSR85" s="50"/>
      <c r="CSS85" s="50"/>
      <c r="CST85" s="50"/>
      <c r="CSU85" s="50"/>
      <c r="CSV85" s="50"/>
      <c r="CSW85" s="50"/>
      <c r="CSX85" s="50"/>
      <c r="CSY85" s="50"/>
      <c r="CSZ85" s="50"/>
      <c r="CTA85" s="50"/>
      <c r="CTB85" s="50"/>
      <c r="CTC85" s="50"/>
      <c r="CTD85" s="50"/>
      <c r="CTE85" s="50"/>
      <c r="CTF85" s="50"/>
      <c r="CTG85" s="50"/>
      <c r="CTH85" s="50"/>
      <c r="CTI85" s="50"/>
      <c r="CTJ85" s="50"/>
      <c r="CTK85" s="50"/>
      <c r="CTL85" s="50"/>
      <c r="CTM85" s="50"/>
      <c r="CTN85" s="50"/>
      <c r="CTO85" s="50"/>
      <c r="CTP85" s="50"/>
      <c r="CTQ85" s="50"/>
      <c r="CTR85" s="50"/>
      <c r="CTS85" s="50"/>
      <c r="CTT85" s="50"/>
      <c r="CTU85" s="50"/>
      <c r="CTV85" s="50"/>
      <c r="CTW85" s="50"/>
      <c r="CTX85" s="50"/>
      <c r="CTY85" s="50"/>
      <c r="CTZ85" s="50"/>
      <c r="CUA85" s="50"/>
      <c r="CUB85" s="50"/>
      <c r="CUC85" s="50"/>
      <c r="CUD85" s="50"/>
      <c r="CUE85" s="50"/>
      <c r="CUF85" s="50"/>
      <c r="CUG85" s="50"/>
      <c r="CUH85" s="50"/>
      <c r="CUI85" s="50"/>
      <c r="CUJ85" s="50"/>
      <c r="CUK85" s="50"/>
      <c r="CUL85" s="50"/>
      <c r="CUM85" s="50"/>
      <c r="CUN85" s="50"/>
      <c r="CUO85" s="50"/>
      <c r="CUP85" s="50"/>
      <c r="CUQ85" s="50"/>
      <c r="CUR85" s="50"/>
      <c r="CUS85" s="50"/>
      <c r="CUT85" s="50"/>
      <c r="CUU85" s="50"/>
      <c r="CUV85" s="50"/>
      <c r="CUW85" s="50"/>
      <c r="CUX85" s="50"/>
      <c r="CUY85" s="50"/>
      <c r="CUZ85" s="50"/>
      <c r="CVA85" s="50"/>
      <c r="CVB85" s="50"/>
      <c r="CVC85" s="50"/>
      <c r="CVD85" s="50"/>
      <c r="CVE85" s="50"/>
      <c r="CVF85" s="50"/>
      <c r="CVG85" s="50"/>
      <c r="CVH85" s="50"/>
      <c r="CVI85" s="50"/>
      <c r="CVJ85" s="50"/>
      <c r="CVK85" s="50"/>
      <c r="CVL85" s="50"/>
      <c r="CVM85" s="50"/>
      <c r="CVN85" s="50"/>
      <c r="CVO85" s="50"/>
      <c r="CVP85" s="50"/>
      <c r="CVQ85" s="50"/>
      <c r="CVR85" s="50"/>
      <c r="CVS85" s="50"/>
      <c r="CVT85" s="50"/>
      <c r="CVU85" s="50"/>
      <c r="CVV85" s="50"/>
      <c r="CVW85" s="50"/>
      <c r="CVX85" s="50"/>
      <c r="CVY85" s="50"/>
      <c r="CVZ85" s="50"/>
      <c r="CWA85" s="50"/>
      <c r="CWB85" s="50"/>
      <c r="CWC85" s="50"/>
      <c r="CWD85" s="50"/>
      <c r="CWE85" s="50"/>
      <c r="CWF85" s="50"/>
      <c r="CWG85" s="50"/>
      <c r="CWH85" s="50"/>
      <c r="CWI85" s="50"/>
      <c r="CWJ85" s="50"/>
      <c r="CWK85" s="50"/>
      <c r="CWL85" s="50"/>
      <c r="CWM85" s="50"/>
      <c r="CWN85" s="50"/>
      <c r="CWO85" s="50"/>
      <c r="CWP85" s="50"/>
      <c r="CWQ85" s="50"/>
      <c r="CWR85" s="50"/>
      <c r="CWS85" s="50"/>
      <c r="CWT85" s="50"/>
      <c r="CWU85" s="50"/>
      <c r="CWV85" s="50"/>
      <c r="CWW85" s="50"/>
      <c r="CWX85" s="50"/>
      <c r="CWY85" s="50"/>
      <c r="CWZ85" s="50"/>
      <c r="CXA85" s="50"/>
      <c r="CXB85" s="50"/>
      <c r="CXC85" s="50"/>
      <c r="CXD85" s="50"/>
      <c r="CXE85" s="50"/>
      <c r="CXF85" s="50"/>
      <c r="CXG85" s="50"/>
      <c r="CXH85" s="50"/>
      <c r="CXI85" s="50"/>
      <c r="CXJ85" s="50"/>
      <c r="CXK85" s="50"/>
      <c r="CXL85" s="50"/>
      <c r="CXM85" s="50"/>
      <c r="CXN85" s="50"/>
      <c r="CXO85" s="50"/>
      <c r="CXP85" s="50"/>
      <c r="CXQ85" s="50"/>
      <c r="CXR85" s="50"/>
      <c r="CXS85" s="50"/>
      <c r="CXT85" s="50"/>
      <c r="CXU85" s="50"/>
      <c r="CXV85" s="50"/>
      <c r="CXW85" s="50"/>
      <c r="CXX85" s="50"/>
      <c r="CXY85" s="50"/>
      <c r="CXZ85" s="50"/>
      <c r="CYA85" s="50"/>
      <c r="CYB85" s="50"/>
      <c r="CYC85" s="50"/>
      <c r="CYD85" s="50"/>
      <c r="CYE85" s="50"/>
      <c r="CYF85" s="50"/>
      <c r="CYG85" s="50"/>
      <c r="CYH85" s="50"/>
      <c r="CYI85" s="50"/>
      <c r="CYJ85" s="50"/>
      <c r="CYK85" s="50"/>
      <c r="CYL85" s="50"/>
      <c r="CYM85" s="50"/>
      <c r="CYN85" s="50"/>
      <c r="CYO85" s="50"/>
      <c r="CYP85" s="50"/>
      <c r="CYQ85" s="50"/>
      <c r="CYR85" s="50"/>
      <c r="CYS85" s="50"/>
      <c r="CYT85" s="50"/>
      <c r="CYU85" s="50"/>
      <c r="CYV85" s="50"/>
      <c r="CYW85" s="50"/>
      <c r="CYX85" s="50"/>
      <c r="CYY85" s="50"/>
      <c r="CYZ85" s="50"/>
      <c r="CZA85" s="50"/>
      <c r="CZB85" s="50"/>
      <c r="CZC85" s="50"/>
      <c r="CZD85" s="50"/>
      <c r="CZE85" s="50"/>
      <c r="CZF85" s="50"/>
      <c r="CZG85" s="50"/>
      <c r="CZH85" s="50"/>
      <c r="CZI85" s="50"/>
      <c r="CZJ85" s="50"/>
      <c r="CZK85" s="50"/>
      <c r="CZL85" s="50"/>
      <c r="CZM85" s="50"/>
      <c r="CZN85" s="50"/>
      <c r="CZO85" s="50"/>
      <c r="CZP85" s="50"/>
      <c r="CZQ85" s="50"/>
      <c r="CZR85" s="50"/>
      <c r="CZS85" s="50"/>
      <c r="CZT85" s="50"/>
      <c r="CZU85" s="50"/>
      <c r="CZV85" s="50"/>
      <c r="CZW85" s="50"/>
      <c r="CZX85" s="50"/>
      <c r="CZY85" s="50"/>
      <c r="CZZ85" s="50"/>
      <c r="DAA85" s="50"/>
      <c r="DAB85" s="50"/>
      <c r="DAC85" s="50"/>
      <c r="DAD85" s="50"/>
      <c r="DAE85" s="50"/>
      <c r="DAF85" s="50"/>
      <c r="DAG85" s="50"/>
      <c r="DAH85" s="50"/>
      <c r="DAI85" s="50"/>
      <c r="DAJ85" s="50"/>
      <c r="DAK85" s="50"/>
      <c r="DAL85" s="50"/>
      <c r="DAM85" s="50"/>
      <c r="DAN85" s="50"/>
      <c r="DAO85" s="50"/>
      <c r="DAP85" s="50"/>
      <c r="DAQ85" s="50"/>
      <c r="DAR85" s="50"/>
      <c r="DAS85" s="50"/>
      <c r="DAT85" s="50"/>
      <c r="DAU85" s="50"/>
      <c r="DAV85" s="50"/>
      <c r="DAW85" s="50"/>
      <c r="DAX85" s="50"/>
      <c r="DAY85" s="50"/>
      <c r="DAZ85" s="50"/>
      <c r="DBA85" s="50"/>
      <c r="DBB85" s="50"/>
      <c r="DBC85" s="50"/>
      <c r="DBD85" s="50"/>
      <c r="DBE85" s="50"/>
      <c r="DBF85" s="50"/>
      <c r="DBG85" s="50"/>
      <c r="DBH85" s="50"/>
      <c r="DBI85" s="50"/>
      <c r="DBJ85" s="50"/>
      <c r="DBK85" s="50"/>
      <c r="DBL85" s="50"/>
      <c r="DBM85" s="50"/>
      <c r="DBN85" s="50"/>
      <c r="DBO85" s="50"/>
      <c r="DBP85" s="50"/>
      <c r="DBQ85" s="50"/>
      <c r="DBR85" s="50"/>
      <c r="DBS85" s="50"/>
      <c r="DBT85" s="50"/>
      <c r="DBU85" s="50"/>
      <c r="DBV85" s="50"/>
      <c r="DBW85" s="50"/>
      <c r="DBX85" s="50"/>
      <c r="DBY85" s="50"/>
      <c r="DBZ85" s="50"/>
      <c r="DCA85" s="50"/>
      <c r="DCB85" s="50"/>
      <c r="DCC85" s="50"/>
      <c r="DCD85" s="50"/>
      <c r="DCE85" s="50"/>
      <c r="DCF85" s="50"/>
      <c r="DCG85" s="50"/>
      <c r="DCH85" s="50"/>
      <c r="DCI85" s="50"/>
      <c r="DCJ85" s="50"/>
      <c r="DCK85" s="50"/>
      <c r="DCL85" s="50"/>
      <c r="DCM85" s="50"/>
      <c r="DCN85" s="50"/>
      <c r="DCO85" s="50"/>
      <c r="DCP85" s="50"/>
      <c r="DCQ85" s="50"/>
      <c r="DCR85" s="50"/>
      <c r="DCS85" s="50"/>
      <c r="DCT85" s="50"/>
      <c r="DCU85" s="50"/>
      <c r="DCV85" s="50"/>
      <c r="DCW85" s="50"/>
      <c r="DCX85" s="50"/>
      <c r="DCY85" s="50"/>
      <c r="DCZ85" s="50"/>
      <c r="DDA85" s="50"/>
      <c r="DDB85" s="50"/>
      <c r="DDC85" s="50"/>
      <c r="DDD85" s="50"/>
      <c r="DDE85" s="50"/>
      <c r="DDF85" s="50"/>
      <c r="DDG85" s="50"/>
      <c r="DDH85" s="50"/>
      <c r="DDI85" s="50"/>
      <c r="DDJ85" s="50"/>
      <c r="DDK85" s="50"/>
      <c r="DDL85" s="50"/>
      <c r="DDM85" s="50"/>
      <c r="DDN85" s="50"/>
      <c r="DDO85" s="50"/>
      <c r="DDP85" s="50"/>
      <c r="DDQ85" s="50"/>
      <c r="DDR85" s="50"/>
      <c r="DDS85" s="50"/>
      <c r="DDT85" s="50"/>
      <c r="DDU85" s="50"/>
      <c r="DDV85" s="50"/>
      <c r="DDW85" s="50"/>
      <c r="DDX85" s="50"/>
      <c r="DDY85" s="50"/>
      <c r="DDZ85" s="50"/>
      <c r="DEA85" s="50"/>
      <c r="DEB85" s="50"/>
      <c r="DEC85" s="50"/>
      <c r="DED85" s="50"/>
      <c r="DEE85" s="50"/>
      <c r="DEF85" s="50"/>
      <c r="DEG85" s="50"/>
      <c r="DEH85" s="50"/>
      <c r="DEI85" s="50"/>
      <c r="DEJ85" s="50"/>
      <c r="DEK85" s="50"/>
      <c r="DEL85" s="50"/>
      <c r="DEM85" s="50"/>
      <c r="DEN85" s="50"/>
      <c r="DEO85" s="50"/>
      <c r="DEP85" s="50"/>
      <c r="DEQ85" s="50"/>
      <c r="DER85" s="50"/>
      <c r="DES85" s="50"/>
      <c r="DET85" s="50"/>
      <c r="DEU85" s="50"/>
      <c r="DEV85" s="50"/>
      <c r="DEW85" s="50"/>
      <c r="DEX85" s="50"/>
      <c r="DEY85" s="50"/>
      <c r="DEZ85" s="50"/>
      <c r="DFA85" s="50"/>
      <c r="DFB85" s="50"/>
      <c r="DFC85" s="50"/>
      <c r="DFD85" s="50"/>
      <c r="DFE85" s="50"/>
      <c r="DFF85" s="50"/>
      <c r="DFG85" s="50"/>
      <c r="DFH85" s="50"/>
      <c r="DFI85" s="50"/>
      <c r="DFJ85" s="50"/>
      <c r="DFK85" s="50"/>
      <c r="DFL85" s="50"/>
      <c r="DFM85" s="50"/>
      <c r="DFN85" s="50"/>
      <c r="DFO85" s="50"/>
      <c r="DFP85" s="50"/>
      <c r="DFQ85" s="50"/>
      <c r="DFR85" s="50"/>
      <c r="DFS85" s="50"/>
      <c r="DFT85" s="50"/>
      <c r="DFU85" s="50"/>
      <c r="DFV85" s="50"/>
      <c r="DFW85" s="50"/>
      <c r="DFX85" s="50"/>
      <c r="DFY85" s="50"/>
      <c r="DFZ85" s="50"/>
      <c r="DGA85" s="50"/>
      <c r="DGB85" s="50"/>
      <c r="DGC85" s="50"/>
      <c r="DGD85" s="50"/>
      <c r="DGE85" s="50"/>
      <c r="DGF85" s="50"/>
      <c r="DGG85" s="50"/>
      <c r="DGH85" s="50"/>
      <c r="DGI85" s="50"/>
      <c r="DGJ85" s="50"/>
      <c r="DGK85" s="50"/>
      <c r="DGL85" s="50"/>
      <c r="DGM85" s="50"/>
      <c r="DGN85" s="50"/>
      <c r="DGO85" s="50"/>
      <c r="DGP85" s="50"/>
      <c r="DGQ85" s="50"/>
      <c r="DGR85" s="50"/>
      <c r="DGS85" s="50"/>
      <c r="DGT85" s="50"/>
      <c r="DGU85" s="50"/>
      <c r="DGV85" s="50"/>
      <c r="DGW85" s="50"/>
      <c r="DGX85" s="50"/>
      <c r="DGY85" s="50"/>
      <c r="DGZ85" s="50"/>
      <c r="DHA85" s="50"/>
      <c r="DHB85" s="50"/>
      <c r="DHC85" s="50"/>
      <c r="DHD85" s="50"/>
      <c r="DHE85" s="50"/>
      <c r="DHF85" s="50"/>
      <c r="DHG85" s="50"/>
      <c r="DHH85" s="50"/>
      <c r="DHI85" s="50"/>
      <c r="DHJ85" s="50"/>
      <c r="DHK85" s="50"/>
      <c r="DHL85" s="50"/>
      <c r="DHM85" s="50"/>
      <c r="DHN85" s="50"/>
      <c r="DHO85" s="50"/>
      <c r="DHP85" s="50"/>
      <c r="DHQ85" s="50"/>
      <c r="DHR85" s="50"/>
      <c r="DHS85" s="50"/>
      <c r="DHT85" s="50"/>
      <c r="DHU85" s="50"/>
      <c r="DHV85" s="50"/>
      <c r="DHW85" s="50"/>
      <c r="DHX85" s="50"/>
      <c r="DHY85" s="50"/>
      <c r="DHZ85" s="50"/>
      <c r="DIA85" s="50"/>
      <c r="DIB85" s="50"/>
      <c r="DIC85" s="50"/>
      <c r="DID85" s="50"/>
      <c r="DIE85" s="50"/>
      <c r="DIF85" s="50"/>
      <c r="DIG85" s="50"/>
      <c r="DIH85" s="50"/>
      <c r="DII85" s="50"/>
      <c r="DIJ85" s="50"/>
      <c r="DIK85" s="50"/>
      <c r="DIL85" s="50"/>
      <c r="DIM85" s="50"/>
      <c r="DIN85" s="50"/>
      <c r="DIO85" s="50"/>
      <c r="DIP85" s="50"/>
      <c r="DIQ85" s="50"/>
      <c r="DIR85" s="50"/>
      <c r="DIS85" s="50"/>
      <c r="DIT85" s="50"/>
      <c r="DIU85" s="50"/>
      <c r="DIV85" s="50"/>
      <c r="DIW85" s="50"/>
      <c r="DIX85" s="50"/>
      <c r="DIY85" s="50"/>
      <c r="DIZ85" s="50"/>
      <c r="DJA85" s="50"/>
      <c r="DJB85" s="50"/>
      <c r="DJC85" s="50"/>
      <c r="DJD85" s="50"/>
      <c r="DJE85" s="50"/>
      <c r="DJF85" s="50"/>
      <c r="DJG85" s="50"/>
      <c r="DJH85" s="50"/>
      <c r="DJI85" s="50"/>
      <c r="DJJ85" s="50"/>
      <c r="DJK85" s="50"/>
      <c r="DJL85" s="50"/>
      <c r="DJM85" s="50"/>
      <c r="DJN85" s="50"/>
      <c r="DJO85" s="50"/>
      <c r="DJP85" s="50"/>
      <c r="DJQ85" s="50"/>
      <c r="DJR85" s="50"/>
      <c r="DJS85" s="50"/>
      <c r="DJT85" s="50"/>
      <c r="DJU85" s="50"/>
      <c r="DJV85" s="50"/>
      <c r="DJW85" s="50"/>
      <c r="DJX85" s="50"/>
      <c r="DJY85" s="50"/>
      <c r="DJZ85" s="50"/>
      <c r="DKA85" s="50"/>
      <c r="DKB85" s="50"/>
      <c r="DKC85" s="50"/>
      <c r="DKD85" s="50"/>
      <c r="DKE85" s="50"/>
      <c r="DKF85" s="50"/>
      <c r="DKG85" s="50"/>
      <c r="DKH85" s="50"/>
      <c r="DKI85" s="50"/>
      <c r="DKJ85" s="50"/>
      <c r="DKK85" s="50"/>
      <c r="DKL85" s="50"/>
      <c r="DKM85" s="50"/>
      <c r="DKN85" s="50"/>
      <c r="DKO85" s="50"/>
      <c r="DKP85" s="50"/>
      <c r="DKQ85" s="50"/>
      <c r="DKR85" s="50"/>
      <c r="DKS85" s="50"/>
      <c r="DKT85" s="50"/>
      <c r="DKU85" s="50"/>
      <c r="DKV85" s="50"/>
      <c r="DKW85" s="50"/>
      <c r="DKX85" s="50"/>
      <c r="DKY85" s="50"/>
      <c r="DKZ85" s="50"/>
      <c r="DLA85" s="50"/>
      <c r="DLB85" s="50"/>
      <c r="DLC85" s="50"/>
      <c r="DLD85" s="50"/>
      <c r="DLE85" s="50"/>
      <c r="DLF85" s="50"/>
      <c r="DLG85" s="50"/>
      <c r="DLH85" s="50"/>
      <c r="DLI85" s="50"/>
      <c r="DLJ85" s="50"/>
      <c r="DLK85" s="50"/>
      <c r="DLL85" s="50"/>
      <c r="DLM85" s="50"/>
      <c r="DLN85" s="50"/>
      <c r="DLO85" s="50"/>
      <c r="DLP85" s="50"/>
      <c r="DLQ85" s="50"/>
      <c r="DLR85" s="50"/>
      <c r="DLS85" s="50"/>
      <c r="DLT85" s="50"/>
      <c r="DLU85" s="50"/>
      <c r="DLV85" s="50"/>
      <c r="DLW85" s="50"/>
      <c r="DLX85" s="50"/>
      <c r="DLY85" s="50"/>
      <c r="DLZ85" s="50"/>
      <c r="DMA85" s="50"/>
      <c r="DMB85" s="50"/>
      <c r="DMC85" s="50"/>
      <c r="DMD85" s="50"/>
      <c r="DME85" s="50"/>
      <c r="DMF85" s="50"/>
      <c r="DMG85" s="50"/>
      <c r="DMH85" s="50"/>
      <c r="DMI85" s="50"/>
      <c r="DMJ85" s="50"/>
      <c r="DMK85" s="50"/>
      <c r="DML85" s="50"/>
      <c r="DMM85" s="50"/>
      <c r="DMN85" s="50"/>
      <c r="DMO85" s="50"/>
      <c r="DMP85" s="50"/>
      <c r="DMQ85" s="50"/>
      <c r="DMR85" s="50"/>
      <c r="DMS85" s="50"/>
      <c r="DMT85" s="50"/>
      <c r="DMU85" s="50"/>
      <c r="DMV85" s="50"/>
      <c r="DMW85" s="50"/>
      <c r="DMX85" s="50"/>
      <c r="DMY85" s="50"/>
      <c r="DMZ85" s="50"/>
      <c r="DNA85" s="50"/>
      <c r="DNB85" s="50"/>
      <c r="DNC85" s="50"/>
      <c r="DND85" s="50"/>
      <c r="DNE85" s="50"/>
      <c r="DNF85" s="50"/>
      <c r="DNG85" s="50"/>
      <c r="DNH85" s="50"/>
      <c r="DNI85" s="50"/>
      <c r="DNJ85" s="50"/>
      <c r="DNK85" s="50"/>
      <c r="DNL85" s="50"/>
      <c r="DNM85" s="50"/>
      <c r="DNN85" s="50"/>
      <c r="DNO85" s="50"/>
      <c r="DNP85" s="50"/>
      <c r="DNQ85" s="50"/>
      <c r="DNR85" s="50"/>
      <c r="DNS85" s="50"/>
      <c r="DNT85" s="50"/>
      <c r="DNU85" s="50"/>
      <c r="DNV85" s="50"/>
      <c r="DNW85" s="50"/>
      <c r="DNX85" s="50"/>
      <c r="DNY85" s="50"/>
      <c r="DNZ85" s="50"/>
      <c r="DOA85" s="50"/>
      <c r="DOB85" s="50"/>
      <c r="DOC85" s="50"/>
      <c r="DOD85" s="50"/>
      <c r="DOE85" s="50"/>
      <c r="DOF85" s="50"/>
      <c r="DOG85" s="50"/>
      <c r="DOH85" s="50"/>
      <c r="DOI85" s="50"/>
      <c r="DOJ85" s="50"/>
      <c r="DOK85" s="50"/>
      <c r="DOL85" s="50"/>
      <c r="DOM85" s="50"/>
      <c r="DON85" s="50"/>
      <c r="DOO85" s="50"/>
      <c r="DOP85" s="50"/>
      <c r="DOQ85" s="50"/>
      <c r="DOR85" s="50"/>
      <c r="DOS85" s="50"/>
      <c r="DOT85" s="50"/>
      <c r="DOU85" s="50"/>
      <c r="DOV85" s="50"/>
      <c r="DOW85" s="50"/>
      <c r="DOX85" s="50"/>
      <c r="DOY85" s="50"/>
      <c r="DOZ85" s="50"/>
      <c r="DPA85" s="50"/>
      <c r="DPB85" s="50"/>
      <c r="DPC85" s="50"/>
      <c r="DPD85" s="50"/>
      <c r="DPE85" s="50"/>
      <c r="DPF85" s="50"/>
      <c r="DPG85" s="50"/>
      <c r="DPH85" s="50"/>
      <c r="DPI85" s="50"/>
      <c r="DPJ85" s="50"/>
      <c r="DPK85" s="50"/>
      <c r="DPL85" s="50"/>
      <c r="DPM85" s="50"/>
      <c r="DPN85" s="50"/>
      <c r="DPO85" s="50"/>
      <c r="DPP85" s="50"/>
      <c r="DPQ85" s="50"/>
      <c r="DPR85" s="50"/>
      <c r="DPS85" s="50"/>
      <c r="DPT85" s="50"/>
      <c r="DPU85" s="50"/>
      <c r="DPV85" s="50"/>
      <c r="DPW85" s="50"/>
      <c r="DPX85" s="50"/>
      <c r="DPY85" s="50"/>
      <c r="DPZ85" s="50"/>
      <c r="DQA85" s="50"/>
      <c r="DQB85" s="50"/>
      <c r="DQC85" s="50"/>
      <c r="DQD85" s="50"/>
      <c r="DQE85" s="50"/>
      <c r="DQF85" s="50"/>
      <c r="DQG85" s="50"/>
      <c r="DQH85" s="50"/>
      <c r="DQI85" s="50"/>
      <c r="DQJ85" s="50"/>
      <c r="DQK85" s="50"/>
      <c r="DQL85" s="50"/>
      <c r="DQM85" s="50"/>
      <c r="DQN85" s="50"/>
      <c r="DQO85" s="50"/>
      <c r="DQP85" s="50"/>
      <c r="DQQ85" s="50"/>
      <c r="DQR85" s="50"/>
      <c r="DQS85" s="50"/>
      <c r="DQT85" s="50"/>
      <c r="DQU85" s="50"/>
      <c r="DQV85" s="50"/>
      <c r="DQW85" s="50"/>
      <c r="DQX85" s="50"/>
      <c r="DQY85" s="50"/>
      <c r="DQZ85" s="50"/>
      <c r="DRA85" s="50"/>
      <c r="DRB85" s="50"/>
      <c r="DRC85" s="50"/>
      <c r="DRD85" s="50"/>
      <c r="DRE85" s="50"/>
      <c r="DRF85" s="50"/>
      <c r="DRG85" s="50"/>
      <c r="DRH85" s="50"/>
      <c r="DRI85" s="50"/>
      <c r="DRJ85" s="50"/>
      <c r="DRK85" s="50"/>
      <c r="DRL85" s="50"/>
      <c r="DRM85" s="50"/>
      <c r="DRN85" s="50"/>
      <c r="DRO85" s="50"/>
      <c r="DRP85" s="50"/>
      <c r="DRQ85" s="50"/>
      <c r="DRR85" s="50"/>
      <c r="DRS85" s="50"/>
      <c r="DRT85" s="50"/>
      <c r="DRU85" s="50"/>
      <c r="DRV85" s="50"/>
      <c r="DRW85" s="50"/>
      <c r="DRX85" s="50"/>
      <c r="DRY85" s="50"/>
      <c r="DRZ85" s="50"/>
      <c r="DSA85" s="50"/>
      <c r="DSB85" s="50"/>
      <c r="DSC85" s="50"/>
      <c r="DSD85" s="50"/>
      <c r="DSE85" s="50"/>
      <c r="DSF85" s="50"/>
      <c r="DSG85" s="50"/>
      <c r="DSH85" s="50"/>
      <c r="DSI85" s="50"/>
      <c r="DSJ85" s="50"/>
      <c r="DSK85" s="50"/>
      <c r="DSL85" s="50"/>
      <c r="DSM85" s="50"/>
      <c r="DSN85" s="50"/>
      <c r="DSO85" s="50"/>
      <c r="DSP85" s="50"/>
      <c r="DSQ85" s="50"/>
      <c r="DSR85" s="50"/>
      <c r="DSS85" s="50"/>
      <c r="DST85" s="50"/>
      <c r="DSU85" s="50"/>
      <c r="DSV85" s="50"/>
      <c r="DSW85" s="50"/>
      <c r="DSX85" s="50"/>
      <c r="DSY85" s="50"/>
      <c r="DSZ85" s="50"/>
      <c r="DTA85" s="50"/>
      <c r="DTB85" s="50"/>
      <c r="DTC85" s="50"/>
      <c r="DTD85" s="50"/>
      <c r="DTE85" s="50"/>
      <c r="DTF85" s="50"/>
      <c r="DTG85" s="50"/>
      <c r="DTH85" s="50"/>
      <c r="DTI85" s="50"/>
      <c r="DTJ85" s="50"/>
      <c r="DTK85" s="50"/>
      <c r="DTL85" s="50"/>
      <c r="DTM85" s="50"/>
      <c r="DTN85" s="50"/>
      <c r="DTO85" s="50"/>
      <c r="DTP85" s="50"/>
      <c r="DTQ85" s="50"/>
      <c r="DTR85" s="50"/>
      <c r="DTS85" s="50"/>
      <c r="DTT85" s="50"/>
      <c r="DTU85" s="50"/>
      <c r="DTV85" s="50"/>
      <c r="DTW85" s="50"/>
      <c r="DTX85" s="50"/>
      <c r="DTY85" s="50"/>
      <c r="DTZ85" s="50"/>
      <c r="DUA85" s="50"/>
      <c r="DUB85" s="50"/>
      <c r="DUC85" s="50"/>
      <c r="DUD85" s="50"/>
      <c r="DUE85" s="50"/>
      <c r="DUF85" s="50"/>
      <c r="DUG85" s="50"/>
      <c r="DUH85" s="50"/>
      <c r="DUI85" s="50"/>
      <c r="DUJ85" s="50"/>
      <c r="DUK85" s="50"/>
      <c r="DUL85" s="50"/>
      <c r="DUM85" s="50"/>
      <c r="DUN85" s="50"/>
      <c r="DUO85" s="50"/>
      <c r="DUP85" s="50"/>
      <c r="DUQ85" s="50"/>
      <c r="DUR85" s="50"/>
      <c r="DUS85" s="50"/>
      <c r="DUT85" s="50"/>
      <c r="DUU85" s="50"/>
      <c r="DUV85" s="50"/>
      <c r="DUW85" s="50"/>
      <c r="DUX85" s="50"/>
      <c r="DUY85" s="50"/>
      <c r="DUZ85" s="50"/>
      <c r="DVA85" s="50"/>
      <c r="DVB85" s="50"/>
      <c r="DVC85" s="50"/>
      <c r="DVD85" s="50"/>
      <c r="DVE85" s="50"/>
      <c r="DVF85" s="50"/>
      <c r="DVG85" s="50"/>
      <c r="DVH85" s="50"/>
      <c r="DVI85" s="50"/>
      <c r="DVJ85" s="50"/>
      <c r="DVK85" s="50"/>
      <c r="DVL85" s="50"/>
      <c r="DVM85" s="50"/>
      <c r="DVN85" s="50"/>
      <c r="DVO85" s="50"/>
      <c r="DVP85" s="50"/>
      <c r="DVQ85" s="50"/>
      <c r="DVR85" s="50"/>
      <c r="DVS85" s="50"/>
      <c r="DVT85" s="50"/>
      <c r="DVU85" s="50"/>
      <c r="DVV85" s="50"/>
      <c r="DVW85" s="50"/>
      <c r="DVX85" s="50"/>
      <c r="DVY85" s="50"/>
      <c r="DVZ85" s="50"/>
      <c r="DWA85" s="50"/>
      <c r="DWB85" s="50"/>
      <c r="DWC85" s="50"/>
      <c r="DWD85" s="50"/>
      <c r="DWE85" s="50"/>
      <c r="DWF85" s="50"/>
      <c r="DWG85" s="50"/>
      <c r="DWH85" s="50"/>
      <c r="DWI85" s="50"/>
      <c r="DWJ85" s="50"/>
      <c r="DWK85" s="50"/>
      <c r="DWL85" s="50"/>
      <c r="DWM85" s="50"/>
      <c r="DWN85" s="50"/>
      <c r="DWO85" s="50"/>
      <c r="DWP85" s="50"/>
      <c r="DWQ85" s="50"/>
      <c r="DWR85" s="50"/>
      <c r="DWS85" s="50"/>
      <c r="DWT85" s="50"/>
      <c r="DWU85" s="50"/>
      <c r="DWV85" s="50"/>
      <c r="DWW85" s="50"/>
      <c r="DWX85" s="50"/>
      <c r="DWY85" s="50"/>
      <c r="DWZ85" s="50"/>
      <c r="DXA85" s="50"/>
      <c r="DXB85" s="50"/>
      <c r="DXC85" s="50"/>
      <c r="DXD85" s="50"/>
      <c r="DXE85" s="50"/>
      <c r="DXF85" s="50"/>
      <c r="DXG85" s="50"/>
      <c r="DXH85" s="50"/>
      <c r="DXI85" s="50"/>
      <c r="DXJ85" s="50"/>
      <c r="DXK85" s="50"/>
      <c r="DXL85" s="50"/>
      <c r="DXM85" s="50"/>
      <c r="DXN85" s="50"/>
      <c r="DXO85" s="50"/>
      <c r="DXP85" s="50"/>
      <c r="DXQ85" s="50"/>
      <c r="DXR85" s="50"/>
      <c r="DXS85" s="50"/>
      <c r="DXT85" s="50"/>
      <c r="DXU85" s="50"/>
      <c r="DXV85" s="50"/>
      <c r="DXW85" s="50"/>
      <c r="DXX85" s="50"/>
      <c r="DXY85" s="50"/>
      <c r="DXZ85" s="50"/>
      <c r="DYA85" s="50"/>
      <c r="DYB85" s="50"/>
      <c r="DYC85" s="50"/>
      <c r="DYD85" s="50"/>
      <c r="DYE85" s="50"/>
      <c r="DYF85" s="50"/>
      <c r="DYG85" s="50"/>
      <c r="DYH85" s="50"/>
      <c r="DYI85" s="50"/>
      <c r="DYJ85" s="50"/>
      <c r="DYK85" s="50"/>
      <c r="DYL85" s="50"/>
      <c r="DYM85" s="50"/>
      <c r="DYN85" s="50"/>
      <c r="DYO85" s="50"/>
      <c r="DYP85" s="50"/>
      <c r="DYQ85" s="50"/>
      <c r="DYR85" s="50"/>
      <c r="DYS85" s="50"/>
      <c r="DYT85" s="50"/>
      <c r="DYU85" s="50"/>
      <c r="DYV85" s="50"/>
      <c r="DYW85" s="50"/>
      <c r="DYX85" s="50"/>
      <c r="DYY85" s="50"/>
      <c r="DYZ85" s="50"/>
      <c r="DZA85" s="50"/>
      <c r="DZB85" s="50"/>
      <c r="DZC85" s="50"/>
      <c r="DZD85" s="50"/>
      <c r="DZE85" s="50"/>
      <c r="DZF85" s="50"/>
      <c r="DZG85" s="50"/>
      <c r="DZH85" s="50"/>
      <c r="DZI85" s="50"/>
      <c r="DZJ85" s="50"/>
      <c r="DZK85" s="50"/>
      <c r="DZL85" s="50"/>
      <c r="DZM85" s="50"/>
      <c r="DZN85" s="50"/>
      <c r="DZO85" s="50"/>
      <c r="DZP85" s="50"/>
      <c r="DZQ85" s="50"/>
      <c r="DZR85" s="50"/>
      <c r="DZS85" s="50"/>
      <c r="DZT85" s="50"/>
      <c r="DZU85" s="50"/>
      <c r="DZV85" s="50"/>
      <c r="DZW85" s="50"/>
      <c r="DZX85" s="50"/>
      <c r="DZY85" s="50"/>
      <c r="DZZ85" s="50"/>
      <c r="EAA85" s="50"/>
      <c r="EAB85" s="50"/>
      <c r="EAC85" s="50"/>
      <c r="EAD85" s="50"/>
      <c r="EAE85" s="50"/>
      <c r="EAF85" s="50"/>
      <c r="EAG85" s="50"/>
      <c r="EAH85" s="50"/>
      <c r="EAI85" s="50"/>
      <c r="EAJ85" s="50"/>
      <c r="EAK85" s="50"/>
      <c r="EAL85" s="50"/>
      <c r="EAM85" s="50"/>
      <c r="EAN85" s="50"/>
      <c r="EAO85" s="50"/>
      <c r="EAP85" s="50"/>
      <c r="EAQ85" s="50"/>
      <c r="EAR85" s="50"/>
      <c r="EAS85" s="50"/>
      <c r="EAT85" s="50"/>
      <c r="EAU85" s="50"/>
      <c r="EAV85" s="50"/>
      <c r="EAW85" s="50"/>
      <c r="EAX85" s="50"/>
      <c r="EAY85" s="50"/>
      <c r="EAZ85" s="50"/>
      <c r="EBA85" s="50"/>
      <c r="EBB85" s="50"/>
      <c r="EBC85" s="50"/>
      <c r="EBD85" s="50"/>
      <c r="EBE85" s="50"/>
      <c r="EBF85" s="50"/>
      <c r="EBG85" s="50"/>
      <c r="EBH85" s="50"/>
      <c r="EBI85" s="50"/>
      <c r="EBJ85" s="50"/>
      <c r="EBK85" s="50"/>
      <c r="EBL85" s="50"/>
      <c r="EBM85" s="50"/>
      <c r="EBN85" s="50"/>
      <c r="EBO85" s="50"/>
      <c r="EBP85" s="50"/>
      <c r="EBQ85" s="50"/>
      <c r="EBR85" s="50"/>
      <c r="EBS85" s="50"/>
      <c r="EBT85" s="50"/>
      <c r="EBU85" s="50"/>
      <c r="EBV85" s="50"/>
      <c r="EBW85" s="50"/>
      <c r="EBX85" s="50"/>
      <c r="EBY85" s="50"/>
      <c r="EBZ85" s="50"/>
      <c r="ECA85" s="50"/>
      <c r="ECB85" s="50"/>
      <c r="ECC85" s="50"/>
      <c r="ECD85" s="50"/>
      <c r="ECE85" s="50"/>
      <c r="ECF85" s="50"/>
      <c r="ECG85" s="50"/>
      <c r="ECH85" s="50"/>
      <c r="ECI85" s="50"/>
      <c r="ECJ85" s="50"/>
      <c r="ECK85" s="50"/>
      <c r="ECL85" s="50"/>
      <c r="ECM85" s="50"/>
      <c r="ECN85" s="50"/>
      <c r="ECO85" s="50"/>
      <c r="ECP85" s="50"/>
      <c r="ECQ85" s="50"/>
      <c r="ECR85" s="50"/>
      <c r="ECS85" s="50"/>
      <c r="ECT85" s="50"/>
      <c r="ECU85" s="50"/>
      <c r="ECV85" s="50"/>
      <c r="ECW85" s="50"/>
      <c r="ECX85" s="50"/>
      <c r="ECY85" s="50"/>
      <c r="ECZ85" s="50"/>
      <c r="EDA85" s="50"/>
      <c r="EDB85" s="50"/>
      <c r="EDC85" s="50"/>
      <c r="EDD85" s="50"/>
      <c r="EDE85" s="50"/>
      <c r="EDF85" s="50"/>
      <c r="EDG85" s="50"/>
      <c r="EDH85" s="50"/>
      <c r="EDI85" s="50"/>
      <c r="EDJ85" s="50"/>
      <c r="EDK85" s="50"/>
      <c r="EDL85" s="50"/>
      <c r="EDM85" s="50"/>
      <c r="EDN85" s="50"/>
      <c r="EDO85" s="50"/>
      <c r="EDP85" s="50"/>
      <c r="EDQ85" s="50"/>
      <c r="EDR85" s="50"/>
      <c r="EDS85" s="50"/>
      <c r="EDT85" s="50"/>
      <c r="EDU85" s="50"/>
      <c r="EDV85" s="50"/>
      <c r="EDW85" s="50"/>
      <c r="EDX85" s="50"/>
      <c r="EDY85" s="50"/>
      <c r="EDZ85" s="50"/>
      <c r="EEA85" s="50"/>
      <c r="EEB85" s="50"/>
      <c r="EEC85" s="50"/>
      <c r="EED85" s="50"/>
      <c r="EEE85" s="50"/>
      <c r="EEF85" s="50"/>
      <c r="EEG85" s="50"/>
      <c r="EEH85" s="50"/>
      <c r="EEI85" s="50"/>
      <c r="EEJ85" s="50"/>
      <c r="EEK85" s="50"/>
      <c r="EEL85" s="50"/>
      <c r="EEM85" s="50"/>
      <c r="EEN85" s="50"/>
      <c r="EEO85" s="50"/>
      <c r="EEP85" s="50"/>
      <c r="EEQ85" s="50"/>
      <c r="EER85" s="50"/>
      <c r="EES85" s="50"/>
      <c r="EET85" s="50"/>
      <c r="EEU85" s="50"/>
      <c r="EEV85" s="50"/>
      <c r="EEW85" s="50"/>
      <c r="EEX85" s="50"/>
      <c r="EEY85" s="50"/>
      <c r="EEZ85" s="50"/>
      <c r="EFA85" s="50"/>
      <c r="EFB85" s="50"/>
      <c r="EFC85" s="50"/>
      <c r="EFD85" s="50"/>
      <c r="EFE85" s="50"/>
      <c r="EFF85" s="50"/>
      <c r="EFG85" s="50"/>
      <c r="EFH85" s="50"/>
      <c r="EFI85" s="50"/>
      <c r="EFJ85" s="50"/>
      <c r="EFK85" s="50"/>
      <c r="EFL85" s="50"/>
      <c r="EFM85" s="50"/>
      <c r="EFN85" s="50"/>
      <c r="EFO85" s="50"/>
      <c r="EFP85" s="50"/>
      <c r="EFQ85" s="50"/>
      <c r="EFR85" s="50"/>
      <c r="EFS85" s="50"/>
      <c r="EFT85" s="50"/>
      <c r="EFU85" s="50"/>
      <c r="EFV85" s="50"/>
      <c r="EFW85" s="50"/>
      <c r="EFX85" s="50"/>
      <c r="EFY85" s="50"/>
      <c r="EFZ85" s="50"/>
      <c r="EGA85" s="50"/>
      <c r="EGB85" s="50"/>
      <c r="EGC85" s="50"/>
      <c r="EGD85" s="50"/>
      <c r="EGE85" s="50"/>
      <c r="EGF85" s="50"/>
      <c r="EGG85" s="50"/>
      <c r="EGH85" s="50"/>
      <c r="EGI85" s="50"/>
      <c r="EGJ85" s="50"/>
      <c r="EGK85" s="50"/>
      <c r="EGL85" s="50"/>
      <c r="EGM85" s="50"/>
      <c r="EGN85" s="50"/>
      <c r="EGO85" s="50"/>
      <c r="EGP85" s="50"/>
      <c r="EGQ85" s="50"/>
      <c r="EGR85" s="50"/>
      <c r="EGS85" s="50"/>
      <c r="EGT85" s="50"/>
      <c r="EGU85" s="50"/>
      <c r="EGV85" s="50"/>
      <c r="EGW85" s="50"/>
      <c r="EGX85" s="50"/>
      <c r="EGY85" s="50"/>
      <c r="EGZ85" s="50"/>
      <c r="EHA85" s="50"/>
      <c r="EHB85" s="50"/>
      <c r="EHC85" s="50"/>
      <c r="EHD85" s="50"/>
      <c r="EHE85" s="50"/>
      <c r="EHF85" s="50"/>
      <c r="EHG85" s="50"/>
      <c r="EHH85" s="50"/>
      <c r="EHI85" s="50"/>
      <c r="EHJ85" s="50"/>
      <c r="EHK85" s="50"/>
      <c r="EHL85" s="50"/>
      <c r="EHM85" s="50"/>
      <c r="EHN85" s="50"/>
      <c r="EHO85" s="50"/>
      <c r="EHP85" s="50"/>
      <c r="EHQ85" s="50"/>
      <c r="EHR85" s="50"/>
      <c r="EHS85" s="50"/>
      <c r="EHT85" s="50"/>
      <c r="EHU85" s="50"/>
      <c r="EHV85" s="50"/>
      <c r="EHW85" s="50"/>
      <c r="EHX85" s="50"/>
      <c r="EHY85" s="50"/>
      <c r="EHZ85" s="50"/>
      <c r="EIA85" s="50"/>
      <c r="EIB85" s="50"/>
      <c r="EIC85" s="50"/>
      <c r="EID85" s="50"/>
      <c r="EIE85" s="50"/>
      <c r="EIF85" s="50"/>
      <c r="EIG85" s="50"/>
      <c r="EIH85" s="50"/>
      <c r="EII85" s="50"/>
      <c r="EIJ85" s="50"/>
      <c r="EIK85" s="50"/>
      <c r="EIL85" s="50"/>
      <c r="EIM85" s="50"/>
      <c r="EIN85" s="50"/>
      <c r="EIO85" s="50"/>
      <c r="EIP85" s="50"/>
      <c r="EIQ85" s="50"/>
      <c r="EIR85" s="50"/>
      <c r="EIS85" s="50"/>
      <c r="EIT85" s="50"/>
      <c r="EIU85" s="50"/>
      <c r="EIV85" s="50"/>
      <c r="EIW85" s="50"/>
      <c r="EIX85" s="50"/>
      <c r="EIY85" s="50"/>
      <c r="EIZ85" s="50"/>
      <c r="EJA85" s="50"/>
      <c r="EJB85" s="50"/>
      <c r="EJC85" s="50"/>
      <c r="EJD85" s="50"/>
      <c r="EJE85" s="50"/>
      <c r="EJF85" s="50"/>
      <c r="EJG85" s="50"/>
      <c r="EJH85" s="50"/>
      <c r="EJI85" s="50"/>
      <c r="EJJ85" s="50"/>
      <c r="EJK85" s="50"/>
      <c r="EJL85" s="50"/>
      <c r="EJM85" s="50"/>
      <c r="EJN85" s="50"/>
      <c r="EJO85" s="50"/>
      <c r="EJP85" s="50"/>
      <c r="EJQ85" s="50"/>
      <c r="EJR85" s="50"/>
      <c r="EJS85" s="50"/>
      <c r="EJT85" s="50"/>
      <c r="EJU85" s="50"/>
      <c r="EJV85" s="50"/>
      <c r="EJW85" s="50"/>
      <c r="EJX85" s="50"/>
      <c r="EJY85" s="50"/>
      <c r="EJZ85" s="50"/>
      <c r="EKA85" s="50"/>
      <c r="EKB85" s="50"/>
      <c r="EKC85" s="50"/>
      <c r="EKD85" s="50"/>
      <c r="EKE85" s="50"/>
      <c r="EKF85" s="50"/>
      <c r="EKG85" s="50"/>
      <c r="EKH85" s="50"/>
      <c r="EKI85" s="50"/>
      <c r="EKJ85" s="50"/>
      <c r="EKK85" s="50"/>
      <c r="EKL85" s="50"/>
      <c r="EKM85" s="50"/>
      <c r="EKN85" s="50"/>
      <c r="EKO85" s="50"/>
      <c r="EKP85" s="50"/>
      <c r="EKQ85" s="50"/>
      <c r="EKR85" s="50"/>
      <c r="EKS85" s="50"/>
      <c r="EKT85" s="50"/>
      <c r="EKU85" s="50"/>
      <c r="EKV85" s="50"/>
      <c r="EKW85" s="50"/>
      <c r="EKX85" s="50"/>
      <c r="EKY85" s="50"/>
      <c r="EKZ85" s="50"/>
      <c r="ELA85" s="50"/>
      <c r="ELB85" s="50"/>
      <c r="ELC85" s="50"/>
      <c r="ELD85" s="50"/>
      <c r="ELE85" s="50"/>
      <c r="ELF85" s="50"/>
      <c r="ELG85" s="50"/>
      <c r="ELH85" s="50"/>
      <c r="ELI85" s="50"/>
      <c r="ELJ85" s="50"/>
      <c r="ELK85" s="50"/>
      <c r="ELL85" s="50"/>
      <c r="ELM85" s="50"/>
      <c r="ELN85" s="50"/>
      <c r="ELO85" s="50"/>
      <c r="ELP85" s="50"/>
      <c r="ELQ85" s="50"/>
      <c r="ELR85" s="50"/>
      <c r="ELS85" s="50"/>
      <c r="ELT85" s="50"/>
      <c r="ELU85" s="50"/>
      <c r="ELV85" s="50"/>
      <c r="ELW85" s="50"/>
      <c r="ELX85" s="50"/>
      <c r="ELY85" s="50"/>
      <c r="ELZ85" s="50"/>
      <c r="EMA85" s="50"/>
      <c r="EMB85" s="50"/>
      <c r="EMC85" s="50"/>
      <c r="EMD85" s="50"/>
      <c r="EME85" s="50"/>
      <c r="EMF85" s="50"/>
      <c r="EMG85" s="50"/>
      <c r="EMH85" s="50"/>
      <c r="EMI85" s="50"/>
      <c r="EMJ85" s="50"/>
      <c r="EMK85" s="50"/>
      <c r="EML85" s="50"/>
      <c r="EMM85" s="50"/>
      <c r="EMN85" s="50"/>
      <c r="EMO85" s="50"/>
      <c r="EMP85" s="50"/>
      <c r="EMQ85" s="50"/>
      <c r="EMR85" s="50"/>
      <c r="EMS85" s="50"/>
      <c r="EMT85" s="50"/>
      <c r="EMU85" s="50"/>
      <c r="EMV85" s="50"/>
      <c r="EMW85" s="50"/>
      <c r="EMX85" s="50"/>
      <c r="EMY85" s="50"/>
      <c r="EMZ85" s="50"/>
      <c r="ENA85" s="50"/>
      <c r="ENB85" s="50"/>
      <c r="ENC85" s="50"/>
      <c r="END85" s="50"/>
      <c r="ENE85" s="50"/>
      <c r="ENF85" s="50"/>
      <c r="ENG85" s="50"/>
      <c r="ENH85" s="50"/>
      <c r="ENI85" s="50"/>
      <c r="ENJ85" s="50"/>
      <c r="ENK85" s="50"/>
      <c r="ENL85" s="50"/>
      <c r="ENM85" s="50"/>
      <c r="ENN85" s="50"/>
      <c r="ENO85" s="50"/>
      <c r="ENP85" s="50"/>
      <c r="ENQ85" s="50"/>
      <c r="ENR85" s="50"/>
      <c r="ENS85" s="50"/>
      <c r="ENT85" s="50"/>
      <c r="ENU85" s="50"/>
      <c r="ENV85" s="50"/>
      <c r="ENW85" s="50"/>
      <c r="ENX85" s="50"/>
      <c r="ENY85" s="50"/>
      <c r="ENZ85" s="50"/>
      <c r="EOA85" s="50"/>
      <c r="EOB85" s="50"/>
      <c r="EOC85" s="50"/>
      <c r="EOD85" s="50"/>
      <c r="EOE85" s="50"/>
      <c r="EOF85" s="50"/>
      <c r="EOG85" s="50"/>
      <c r="EOH85" s="50"/>
      <c r="EOI85" s="50"/>
      <c r="EOJ85" s="50"/>
      <c r="EOK85" s="50"/>
      <c r="EOL85" s="50"/>
      <c r="EOM85" s="50"/>
      <c r="EON85" s="50"/>
      <c r="EOO85" s="50"/>
      <c r="EOP85" s="50"/>
      <c r="EOQ85" s="50"/>
      <c r="EOR85" s="50"/>
      <c r="EOS85" s="50"/>
      <c r="EOT85" s="50"/>
      <c r="EOU85" s="50"/>
      <c r="EOV85" s="50"/>
      <c r="EOW85" s="50"/>
      <c r="EOX85" s="50"/>
      <c r="EOY85" s="50"/>
      <c r="EOZ85" s="50"/>
      <c r="EPA85" s="50"/>
      <c r="EPB85" s="50"/>
      <c r="EPC85" s="50"/>
      <c r="EPD85" s="50"/>
      <c r="EPE85" s="50"/>
      <c r="EPF85" s="50"/>
      <c r="EPG85" s="50"/>
      <c r="EPH85" s="50"/>
      <c r="EPI85" s="50"/>
      <c r="EPJ85" s="50"/>
      <c r="EPK85" s="50"/>
      <c r="EPL85" s="50"/>
      <c r="EPM85" s="50"/>
      <c r="EPN85" s="50"/>
      <c r="EPO85" s="50"/>
      <c r="EPP85" s="50"/>
      <c r="EPQ85" s="50"/>
      <c r="EPR85" s="50"/>
      <c r="EPS85" s="50"/>
      <c r="EPT85" s="50"/>
      <c r="EPU85" s="50"/>
      <c r="EPV85" s="50"/>
      <c r="EPW85" s="50"/>
      <c r="EPX85" s="50"/>
      <c r="EPY85" s="50"/>
      <c r="EPZ85" s="50"/>
      <c r="EQA85" s="50"/>
      <c r="EQB85" s="50"/>
      <c r="EQC85" s="50"/>
      <c r="EQD85" s="50"/>
      <c r="EQE85" s="50"/>
      <c r="EQF85" s="50"/>
      <c r="EQG85" s="50"/>
      <c r="EQH85" s="50"/>
      <c r="EQI85" s="50"/>
      <c r="EQJ85" s="50"/>
      <c r="EQK85" s="50"/>
      <c r="EQL85" s="50"/>
      <c r="EQM85" s="50"/>
      <c r="EQN85" s="50"/>
      <c r="EQO85" s="50"/>
      <c r="EQP85" s="50"/>
      <c r="EQQ85" s="50"/>
      <c r="EQR85" s="50"/>
      <c r="EQS85" s="50"/>
      <c r="EQT85" s="50"/>
      <c r="EQU85" s="50"/>
      <c r="EQV85" s="50"/>
      <c r="EQW85" s="50"/>
      <c r="EQX85" s="50"/>
      <c r="EQY85" s="50"/>
      <c r="EQZ85" s="50"/>
      <c r="ERA85" s="50"/>
      <c r="ERB85" s="50"/>
      <c r="ERC85" s="50"/>
      <c r="ERD85" s="50"/>
      <c r="ERE85" s="50"/>
      <c r="ERF85" s="50"/>
      <c r="ERG85" s="50"/>
      <c r="ERH85" s="50"/>
      <c r="ERI85" s="50"/>
      <c r="ERJ85" s="50"/>
      <c r="ERK85" s="50"/>
      <c r="ERL85" s="50"/>
      <c r="ERM85" s="50"/>
      <c r="ERN85" s="50"/>
      <c r="ERO85" s="50"/>
      <c r="ERP85" s="50"/>
      <c r="ERQ85" s="50"/>
      <c r="ERR85" s="50"/>
      <c r="ERS85" s="50"/>
      <c r="ERT85" s="50"/>
      <c r="ERU85" s="50"/>
      <c r="ERV85" s="50"/>
      <c r="ERW85" s="50"/>
      <c r="ERX85" s="50"/>
      <c r="ERY85" s="50"/>
      <c r="ERZ85" s="50"/>
      <c r="ESA85" s="50"/>
      <c r="ESB85" s="50"/>
      <c r="ESC85" s="50"/>
      <c r="ESD85" s="50"/>
      <c r="ESE85" s="50"/>
      <c r="ESF85" s="50"/>
      <c r="ESG85" s="50"/>
      <c r="ESH85" s="50"/>
      <c r="ESI85" s="50"/>
      <c r="ESJ85" s="50"/>
      <c r="ESK85" s="50"/>
      <c r="ESL85" s="50"/>
      <c r="ESM85" s="50"/>
      <c r="ESN85" s="50"/>
      <c r="ESO85" s="50"/>
      <c r="ESP85" s="50"/>
      <c r="ESQ85" s="50"/>
      <c r="ESR85" s="50"/>
      <c r="ESS85" s="50"/>
      <c r="EST85" s="50"/>
      <c r="ESU85" s="50"/>
      <c r="ESV85" s="50"/>
      <c r="ESW85" s="50"/>
      <c r="ESX85" s="50"/>
      <c r="ESY85" s="50"/>
      <c r="ESZ85" s="50"/>
      <c r="ETA85" s="50"/>
      <c r="ETB85" s="50"/>
      <c r="ETC85" s="50"/>
      <c r="ETD85" s="50"/>
      <c r="ETE85" s="50"/>
      <c r="ETF85" s="50"/>
      <c r="ETG85" s="50"/>
      <c r="ETH85" s="50"/>
      <c r="ETI85" s="50"/>
      <c r="ETJ85" s="50"/>
      <c r="ETK85" s="50"/>
      <c r="ETL85" s="50"/>
      <c r="ETM85" s="50"/>
      <c r="ETN85" s="50"/>
      <c r="ETO85" s="50"/>
      <c r="ETP85" s="50"/>
      <c r="ETQ85" s="50"/>
      <c r="ETR85" s="50"/>
      <c r="ETS85" s="50"/>
      <c r="ETT85" s="50"/>
      <c r="ETU85" s="50"/>
      <c r="ETV85" s="50"/>
      <c r="ETW85" s="50"/>
      <c r="ETX85" s="50"/>
      <c r="ETY85" s="50"/>
      <c r="ETZ85" s="50"/>
      <c r="EUA85" s="50"/>
      <c r="EUB85" s="50"/>
      <c r="EUC85" s="50"/>
      <c r="EUD85" s="50"/>
      <c r="EUE85" s="50"/>
      <c r="EUF85" s="50"/>
      <c r="EUG85" s="50"/>
      <c r="EUH85" s="50"/>
      <c r="EUI85" s="50"/>
      <c r="EUJ85" s="50"/>
      <c r="EUK85" s="50"/>
      <c r="EUL85" s="50"/>
      <c r="EUM85" s="50"/>
      <c r="EUN85" s="50"/>
      <c r="EUO85" s="50"/>
      <c r="EUP85" s="50"/>
      <c r="EUQ85" s="50"/>
      <c r="EUR85" s="50"/>
      <c r="EUS85" s="50"/>
      <c r="EUT85" s="50"/>
      <c r="EUU85" s="50"/>
      <c r="EUV85" s="50"/>
      <c r="EUW85" s="50"/>
      <c r="EUX85" s="50"/>
      <c r="EUY85" s="50"/>
      <c r="EUZ85" s="50"/>
      <c r="EVA85" s="50"/>
      <c r="EVB85" s="50"/>
      <c r="EVC85" s="50"/>
      <c r="EVD85" s="50"/>
      <c r="EVE85" s="50"/>
      <c r="EVF85" s="50"/>
      <c r="EVG85" s="50"/>
      <c r="EVH85" s="50"/>
      <c r="EVI85" s="50"/>
      <c r="EVJ85" s="50"/>
      <c r="EVK85" s="50"/>
      <c r="EVL85" s="50"/>
      <c r="EVM85" s="50"/>
      <c r="EVN85" s="50"/>
      <c r="EVO85" s="50"/>
      <c r="EVP85" s="50"/>
      <c r="EVQ85" s="50"/>
      <c r="EVR85" s="50"/>
      <c r="EVS85" s="50"/>
      <c r="EVT85" s="50"/>
      <c r="EVU85" s="50"/>
      <c r="EVV85" s="50"/>
      <c r="EVW85" s="50"/>
      <c r="EVX85" s="50"/>
      <c r="EVY85" s="50"/>
      <c r="EVZ85" s="50"/>
      <c r="EWA85" s="50"/>
      <c r="EWB85" s="50"/>
      <c r="EWC85" s="50"/>
      <c r="EWD85" s="50"/>
      <c r="EWE85" s="50"/>
      <c r="EWF85" s="50"/>
      <c r="EWG85" s="50"/>
      <c r="EWH85" s="50"/>
      <c r="EWI85" s="50"/>
      <c r="EWJ85" s="50"/>
      <c r="EWK85" s="50"/>
      <c r="EWL85" s="50"/>
      <c r="EWM85" s="50"/>
      <c r="EWN85" s="50"/>
      <c r="EWO85" s="50"/>
      <c r="EWP85" s="50"/>
      <c r="EWQ85" s="50"/>
      <c r="EWR85" s="50"/>
      <c r="EWS85" s="50"/>
      <c r="EWT85" s="50"/>
      <c r="EWU85" s="50"/>
      <c r="EWV85" s="50"/>
      <c r="EWW85" s="50"/>
      <c r="EWX85" s="50"/>
      <c r="EWY85" s="50"/>
      <c r="EWZ85" s="50"/>
      <c r="EXA85" s="50"/>
      <c r="EXB85" s="50"/>
      <c r="EXC85" s="50"/>
      <c r="EXD85" s="50"/>
      <c r="EXE85" s="50"/>
      <c r="EXF85" s="50"/>
      <c r="EXG85" s="50"/>
      <c r="EXH85" s="50"/>
      <c r="EXI85" s="50"/>
      <c r="EXJ85" s="50"/>
      <c r="EXK85" s="50"/>
      <c r="EXL85" s="50"/>
      <c r="EXM85" s="50"/>
      <c r="EXN85" s="50"/>
      <c r="EXO85" s="50"/>
      <c r="EXP85" s="50"/>
      <c r="EXQ85" s="50"/>
      <c r="EXR85" s="50"/>
      <c r="EXS85" s="50"/>
      <c r="EXT85" s="50"/>
      <c r="EXU85" s="50"/>
      <c r="EXV85" s="50"/>
      <c r="EXW85" s="50"/>
      <c r="EXX85" s="50"/>
      <c r="EXY85" s="50"/>
      <c r="EXZ85" s="50"/>
      <c r="EYA85" s="50"/>
      <c r="EYB85" s="50"/>
      <c r="EYC85" s="50"/>
      <c r="EYD85" s="50"/>
      <c r="EYE85" s="50"/>
      <c r="EYF85" s="50"/>
      <c r="EYG85" s="50"/>
      <c r="EYH85" s="50"/>
      <c r="EYI85" s="50"/>
      <c r="EYJ85" s="50"/>
      <c r="EYK85" s="50"/>
      <c r="EYL85" s="50"/>
      <c r="EYM85" s="50"/>
      <c r="EYN85" s="50"/>
      <c r="EYO85" s="50"/>
      <c r="EYP85" s="50"/>
      <c r="EYQ85" s="50"/>
      <c r="EYR85" s="50"/>
      <c r="EYS85" s="50"/>
      <c r="EYT85" s="50"/>
      <c r="EYU85" s="50"/>
      <c r="EYV85" s="50"/>
      <c r="EYW85" s="50"/>
      <c r="EYX85" s="50"/>
      <c r="EYY85" s="50"/>
      <c r="EYZ85" s="50"/>
      <c r="EZA85" s="50"/>
      <c r="EZB85" s="50"/>
      <c r="EZC85" s="50"/>
      <c r="EZD85" s="50"/>
      <c r="EZE85" s="50"/>
      <c r="EZF85" s="50"/>
      <c r="EZG85" s="50"/>
      <c r="EZH85" s="50"/>
      <c r="EZI85" s="50"/>
      <c r="EZJ85" s="50"/>
      <c r="EZK85" s="50"/>
      <c r="EZL85" s="50"/>
      <c r="EZM85" s="50"/>
      <c r="EZN85" s="50"/>
      <c r="EZO85" s="50"/>
      <c r="EZP85" s="50"/>
      <c r="EZQ85" s="50"/>
      <c r="EZR85" s="50"/>
      <c r="EZS85" s="50"/>
      <c r="EZT85" s="50"/>
      <c r="EZU85" s="50"/>
      <c r="EZV85" s="50"/>
      <c r="EZW85" s="50"/>
      <c r="EZX85" s="50"/>
      <c r="EZY85" s="50"/>
      <c r="EZZ85" s="50"/>
      <c r="FAA85" s="50"/>
      <c r="FAB85" s="50"/>
      <c r="FAC85" s="50"/>
      <c r="FAD85" s="50"/>
      <c r="FAE85" s="50"/>
      <c r="FAF85" s="50"/>
      <c r="FAG85" s="50"/>
      <c r="FAH85" s="50"/>
      <c r="FAI85" s="50"/>
      <c r="FAJ85" s="50"/>
      <c r="FAK85" s="50"/>
      <c r="FAL85" s="50"/>
      <c r="FAM85" s="50"/>
      <c r="FAN85" s="50"/>
      <c r="FAO85" s="50"/>
      <c r="FAP85" s="50"/>
      <c r="FAQ85" s="50"/>
      <c r="FAR85" s="50"/>
      <c r="FAS85" s="50"/>
      <c r="FAT85" s="50"/>
      <c r="FAU85" s="50"/>
      <c r="FAV85" s="50"/>
      <c r="FAW85" s="50"/>
      <c r="FAX85" s="50"/>
      <c r="FAY85" s="50"/>
      <c r="FAZ85" s="50"/>
      <c r="FBA85" s="50"/>
      <c r="FBB85" s="50"/>
      <c r="FBC85" s="50"/>
      <c r="FBD85" s="50"/>
      <c r="FBE85" s="50"/>
      <c r="FBF85" s="50"/>
      <c r="FBG85" s="50"/>
      <c r="FBH85" s="50"/>
      <c r="FBI85" s="50"/>
      <c r="FBJ85" s="50"/>
      <c r="FBK85" s="50"/>
      <c r="FBL85" s="50"/>
      <c r="FBM85" s="50"/>
      <c r="FBN85" s="50"/>
      <c r="FBO85" s="50"/>
      <c r="FBP85" s="50"/>
      <c r="FBQ85" s="50"/>
      <c r="FBR85" s="50"/>
      <c r="FBS85" s="50"/>
      <c r="FBT85" s="50"/>
      <c r="FBU85" s="50"/>
      <c r="FBV85" s="50"/>
      <c r="FBW85" s="50"/>
      <c r="FBX85" s="50"/>
      <c r="FBY85" s="50"/>
      <c r="FBZ85" s="50"/>
      <c r="FCA85" s="50"/>
      <c r="FCB85" s="50"/>
      <c r="FCC85" s="50"/>
      <c r="FCD85" s="50"/>
      <c r="FCE85" s="50"/>
      <c r="FCF85" s="50"/>
      <c r="FCG85" s="50"/>
      <c r="FCH85" s="50"/>
      <c r="FCI85" s="50"/>
      <c r="FCJ85" s="50"/>
      <c r="FCK85" s="50"/>
      <c r="FCL85" s="50"/>
      <c r="FCM85" s="50"/>
      <c r="FCN85" s="50"/>
      <c r="FCO85" s="50"/>
      <c r="FCP85" s="50"/>
      <c r="FCQ85" s="50"/>
      <c r="FCR85" s="50"/>
      <c r="FCS85" s="50"/>
      <c r="FCT85" s="50"/>
      <c r="FCU85" s="50"/>
      <c r="FCV85" s="50"/>
      <c r="FCW85" s="50"/>
      <c r="FCX85" s="50"/>
      <c r="FCY85" s="50"/>
      <c r="FCZ85" s="50"/>
      <c r="FDA85" s="50"/>
      <c r="FDB85" s="50"/>
      <c r="FDC85" s="50"/>
      <c r="FDD85" s="50"/>
      <c r="FDE85" s="50"/>
      <c r="FDF85" s="50"/>
      <c r="FDG85" s="50"/>
      <c r="FDH85" s="50"/>
      <c r="FDI85" s="50"/>
      <c r="FDJ85" s="50"/>
      <c r="FDK85" s="50"/>
      <c r="FDL85" s="50"/>
      <c r="FDM85" s="50"/>
      <c r="FDN85" s="50"/>
      <c r="FDO85" s="50"/>
      <c r="FDP85" s="50"/>
      <c r="FDQ85" s="50"/>
      <c r="FDR85" s="50"/>
      <c r="FDS85" s="50"/>
      <c r="FDT85" s="50"/>
      <c r="FDU85" s="50"/>
      <c r="FDV85" s="50"/>
      <c r="FDW85" s="50"/>
      <c r="FDX85" s="50"/>
      <c r="FDY85" s="50"/>
      <c r="FDZ85" s="50"/>
      <c r="FEA85" s="50"/>
      <c r="FEB85" s="50"/>
      <c r="FEC85" s="50"/>
      <c r="FED85" s="50"/>
      <c r="FEE85" s="50"/>
      <c r="FEF85" s="50"/>
      <c r="FEG85" s="50"/>
      <c r="FEH85" s="50"/>
      <c r="FEI85" s="50"/>
      <c r="FEJ85" s="50"/>
      <c r="FEK85" s="50"/>
      <c r="FEL85" s="50"/>
      <c r="FEM85" s="50"/>
      <c r="FEN85" s="50"/>
      <c r="FEO85" s="50"/>
      <c r="FEP85" s="50"/>
      <c r="FEQ85" s="50"/>
      <c r="FER85" s="50"/>
      <c r="FES85" s="50"/>
      <c r="FET85" s="50"/>
      <c r="FEU85" s="50"/>
      <c r="FEV85" s="50"/>
      <c r="FEW85" s="50"/>
      <c r="FEX85" s="50"/>
      <c r="FEY85" s="50"/>
      <c r="FEZ85" s="50"/>
      <c r="FFA85" s="50"/>
      <c r="FFB85" s="50"/>
      <c r="FFC85" s="50"/>
      <c r="FFD85" s="50"/>
      <c r="FFE85" s="50"/>
      <c r="FFF85" s="50"/>
      <c r="FFG85" s="50"/>
      <c r="FFH85" s="50"/>
      <c r="FFI85" s="50"/>
      <c r="FFJ85" s="50"/>
      <c r="FFK85" s="50"/>
      <c r="FFL85" s="50"/>
      <c r="FFM85" s="50"/>
      <c r="FFN85" s="50"/>
      <c r="FFO85" s="50"/>
      <c r="FFP85" s="50"/>
      <c r="FFQ85" s="50"/>
      <c r="FFR85" s="50"/>
      <c r="FFS85" s="50"/>
      <c r="FFT85" s="50"/>
      <c r="FFU85" s="50"/>
      <c r="FFV85" s="50"/>
      <c r="FFW85" s="50"/>
      <c r="FFX85" s="50"/>
      <c r="FFY85" s="50"/>
      <c r="FFZ85" s="50"/>
      <c r="FGA85" s="50"/>
      <c r="FGB85" s="50"/>
      <c r="FGC85" s="50"/>
      <c r="FGD85" s="50"/>
      <c r="FGE85" s="50"/>
      <c r="FGF85" s="50"/>
      <c r="FGG85" s="50"/>
      <c r="FGH85" s="50"/>
      <c r="FGI85" s="50"/>
      <c r="FGJ85" s="50"/>
      <c r="FGK85" s="50"/>
      <c r="FGL85" s="50"/>
      <c r="FGM85" s="50"/>
      <c r="FGN85" s="50"/>
      <c r="FGO85" s="50"/>
      <c r="FGP85" s="50"/>
      <c r="FGQ85" s="50"/>
      <c r="FGR85" s="50"/>
      <c r="FGS85" s="50"/>
      <c r="FGT85" s="50"/>
      <c r="FGU85" s="50"/>
      <c r="FGV85" s="50"/>
      <c r="FGW85" s="50"/>
      <c r="FGX85" s="50"/>
      <c r="FGY85" s="50"/>
      <c r="FGZ85" s="50"/>
      <c r="FHA85" s="50"/>
      <c r="FHB85" s="50"/>
      <c r="FHC85" s="50"/>
      <c r="FHD85" s="50"/>
      <c r="FHE85" s="50"/>
      <c r="FHF85" s="50"/>
      <c r="FHG85" s="50"/>
      <c r="FHH85" s="50"/>
      <c r="FHI85" s="50"/>
      <c r="FHJ85" s="50"/>
      <c r="FHK85" s="50"/>
      <c r="FHL85" s="50"/>
      <c r="FHM85" s="50"/>
      <c r="FHN85" s="50"/>
      <c r="FHO85" s="50"/>
      <c r="FHP85" s="50"/>
      <c r="FHQ85" s="50"/>
      <c r="FHR85" s="50"/>
      <c r="FHS85" s="50"/>
      <c r="FHT85" s="50"/>
      <c r="FHU85" s="50"/>
      <c r="FHV85" s="50"/>
      <c r="FHW85" s="50"/>
      <c r="FHX85" s="50"/>
      <c r="FHY85" s="50"/>
      <c r="FHZ85" s="50"/>
      <c r="FIA85" s="50"/>
      <c r="FIB85" s="50"/>
      <c r="FIC85" s="50"/>
      <c r="FID85" s="50"/>
      <c r="FIE85" s="50"/>
      <c r="FIF85" s="50"/>
      <c r="FIG85" s="50"/>
      <c r="FIH85" s="50"/>
      <c r="FII85" s="50"/>
      <c r="FIJ85" s="50"/>
      <c r="FIK85" s="50"/>
      <c r="FIL85" s="50"/>
      <c r="FIM85" s="50"/>
      <c r="FIN85" s="50"/>
      <c r="FIO85" s="50"/>
      <c r="FIP85" s="50"/>
      <c r="FIQ85" s="50"/>
      <c r="FIR85" s="50"/>
      <c r="FIS85" s="50"/>
      <c r="FIT85" s="50"/>
      <c r="FIU85" s="50"/>
      <c r="FIV85" s="50"/>
      <c r="FIW85" s="50"/>
      <c r="FIX85" s="50"/>
      <c r="FIY85" s="50"/>
      <c r="FIZ85" s="50"/>
      <c r="FJA85" s="50"/>
      <c r="FJB85" s="50"/>
      <c r="FJC85" s="50"/>
      <c r="FJD85" s="50"/>
      <c r="FJE85" s="50"/>
      <c r="FJF85" s="50"/>
      <c r="FJG85" s="50"/>
      <c r="FJH85" s="50"/>
      <c r="FJI85" s="50"/>
      <c r="FJJ85" s="50"/>
      <c r="FJK85" s="50"/>
      <c r="FJL85" s="50"/>
      <c r="FJM85" s="50"/>
      <c r="FJN85" s="50"/>
      <c r="FJO85" s="50"/>
      <c r="FJP85" s="50"/>
      <c r="FJQ85" s="50"/>
      <c r="FJR85" s="50"/>
      <c r="FJS85" s="50"/>
      <c r="FJT85" s="50"/>
      <c r="FJU85" s="50"/>
      <c r="FJV85" s="50"/>
      <c r="FJW85" s="50"/>
      <c r="FJX85" s="50"/>
      <c r="FJY85" s="50"/>
      <c r="FJZ85" s="50"/>
      <c r="FKA85" s="50"/>
      <c r="FKB85" s="50"/>
      <c r="FKC85" s="50"/>
      <c r="FKD85" s="50"/>
      <c r="FKE85" s="50"/>
      <c r="FKF85" s="50"/>
      <c r="FKG85" s="50"/>
      <c r="FKH85" s="50"/>
      <c r="FKI85" s="50"/>
      <c r="FKJ85" s="50"/>
      <c r="FKK85" s="50"/>
      <c r="FKL85" s="50"/>
      <c r="FKM85" s="50"/>
      <c r="FKN85" s="50"/>
      <c r="FKO85" s="50"/>
      <c r="FKP85" s="50"/>
      <c r="FKQ85" s="50"/>
      <c r="FKR85" s="50"/>
      <c r="FKS85" s="50"/>
      <c r="FKT85" s="50"/>
      <c r="FKU85" s="50"/>
      <c r="FKV85" s="50"/>
      <c r="FKW85" s="50"/>
      <c r="FKX85" s="50"/>
      <c r="FKY85" s="50"/>
      <c r="FKZ85" s="50"/>
      <c r="FLA85" s="50"/>
      <c r="FLB85" s="50"/>
      <c r="FLC85" s="50"/>
      <c r="FLD85" s="50"/>
      <c r="FLE85" s="50"/>
      <c r="FLF85" s="50"/>
      <c r="FLG85" s="50"/>
      <c r="FLH85" s="50"/>
      <c r="FLI85" s="50"/>
      <c r="FLJ85" s="50"/>
      <c r="FLK85" s="50"/>
      <c r="FLL85" s="50"/>
      <c r="FLM85" s="50"/>
      <c r="FLN85" s="50"/>
      <c r="FLO85" s="50"/>
      <c r="FLP85" s="50"/>
      <c r="FLQ85" s="50"/>
      <c r="FLR85" s="50"/>
      <c r="FLS85" s="50"/>
      <c r="FLT85" s="50"/>
      <c r="FLU85" s="50"/>
      <c r="FLV85" s="50"/>
      <c r="FLW85" s="50"/>
      <c r="FLX85" s="50"/>
      <c r="FLY85" s="50"/>
      <c r="FLZ85" s="50"/>
      <c r="FMA85" s="50"/>
      <c r="FMB85" s="50"/>
      <c r="FMC85" s="50"/>
      <c r="FMD85" s="50"/>
      <c r="FME85" s="50"/>
      <c r="FMF85" s="50"/>
      <c r="FMG85" s="50"/>
      <c r="FMH85" s="50"/>
      <c r="FMI85" s="50"/>
      <c r="FMJ85" s="50"/>
      <c r="FMK85" s="50"/>
      <c r="FML85" s="50"/>
      <c r="FMM85" s="50"/>
      <c r="FMN85" s="50"/>
      <c r="FMO85" s="50"/>
      <c r="FMP85" s="50"/>
      <c r="FMQ85" s="50"/>
      <c r="FMR85" s="50"/>
      <c r="FMS85" s="50"/>
      <c r="FMT85" s="50"/>
      <c r="FMU85" s="50"/>
      <c r="FMV85" s="50"/>
      <c r="FMW85" s="50"/>
      <c r="FMX85" s="50"/>
      <c r="FMY85" s="50"/>
      <c r="FMZ85" s="50"/>
      <c r="FNA85" s="50"/>
      <c r="FNB85" s="50"/>
      <c r="FNC85" s="50"/>
      <c r="FND85" s="50"/>
      <c r="FNE85" s="50"/>
      <c r="FNF85" s="50"/>
      <c r="FNG85" s="50"/>
      <c r="FNH85" s="50"/>
      <c r="FNI85" s="50"/>
      <c r="FNJ85" s="50"/>
      <c r="FNK85" s="50"/>
      <c r="FNL85" s="50"/>
      <c r="FNM85" s="50"/>
      <c r="FNN85" s="50"/>
      <c r="FNO85" s="50"/>
      <c r="FNP85" s="50"/>
      <c r="FNQ85" s="50"/>
      <c r="FNR85" s="50"/>
      <c r="FNS85" s="50"/>
      <c r="FNT85" s="50"/>
      <c r="FNU85" s="50"/>
      <c r="FNV85" s="50"/>
      <c r="FNW85" s="50"/>
      <c r="FNX85" s="50"/>
      <c r="FNY85" s="50"/>
      <c r="FNZ85" s="50"/>
      <c r="FOA85" s="50"/>
      <c r="FOB85" s="50"/>
      <c r="FOC85" s="50"/>
      <c r="FOD85" s="50"/>
      <c r="FOE85" s="50"/>
      <c r="FOF85" s="50"/>
      <c r="FOG85" s="50"/>
      <c r="FOH85" s="50"/>
      <c r="FOI85" s="50"/>
      <c r="FOJ85" s="50"/>
      <c r="FOK85" s="50"/>
      <c r="FOL85" s="50"/>
      <c r="FOM85" s="50"/>
      <c r="FON85" s="50"/>
      <c r="FOO85" s="50"/>
      <c r="FOP85" s="50"/>
      <c r="FOQ85" s="50"/>
      <c r="FOR85" s="50"/>
      <c r="FOS85" s="50"/>
      <c r="FOT85" s="50"/>
      <c r="FOU85" s="50"/>
      <c r="FOV85" s="50"/>
      <c r="FOW85" s="50"/>
      <c r="FOX85" s="50"/>
      <c r="FOY85" s="50"/>
      <c r="FOZ85" s="50"/>
      <c r="FPA85" s="50"/>
      <c r="FPB85" s="50"/>
      <c r="FPC85" s="50"/>
      <c r="FPD85" s="50"/>
      <c r="FPE85" s="50"/>
      <c r="FPF85" s="50"/>
      <c r="FPG85" s="50"/>
      <c r="FPH85" s="50"/>
      <c r="FPI85" s="50"/>
      <c r="FPJ85" s="50"/>
      <c r="FPK85" s="50"/>
      <c r="FPL85" s="50"/>
      <c r="FPM85" s="50"/>
      <c r="FPN85" s="50"/>
      <c r="FPO85" s="50"/>
      <c r="FPP85" s="50"/>
      <c r="FPQ85" s="50"/>
      <c r="FPR85" s="50"/>
      <c r="FPS85" s="50"/>
      <c r="FPT85" s="50"/>
      <c r="FPU85" s="50"/>
      <c r="FPV85" s="50"/>
      <c r="FPW85" s="50"/>
      <c r="FPX85" s="50"/>
      <c r="FPY85" s="50"/>
      <c r="FPZ85" s="50"/>
      <c r="FQA85" s="50"/>
      <c r="FQB85" s="50"/>
      <c r="FQC85" s="50"/>
      <c r="FQD85" s="50"/>
      <c r="FQE85" s="50"/>
      <c r="FQF85" s="50"/>
      <c r="FQG85" s="50"/>
      <c r="FQH85" s="50"/>
      <c r="FQI85" s="50"/>
      <c r="FQJ85" s="50"/>
      <c r="FQK85" s="50"/>
      <c r="FQL85" s="50"/>
      <c r="FQM85" s="50"/>
      <c r="FQN85" s="50"/>
      <c r="FQO85" s="50"/>
      <c r="FQP85" s="50"/>
      <c r="FQQ85" s="50"/>
      <c r="FQR85" s="50"/>
      <c r="FQS85" s="50"/>
      <c r="FQT85" s="50"/>
      <c r="FQU85" s="50"/>
      <c r="FQV85" s="50"/>
      <c r="FQW85" s="50"/>
      <c r="FQX85" s="50"/>
      <c r="FQY85" s="50"/>
      <c r="FQZ85" s="50"/>
      <c r="FRA85" s="50"/>
      <c r="FRB85" s="50"/>
      <c r="FRC85" s="50"/>
      <c r="FRD85" s="50"/>
      <c r="FRE85" s="50"/>
      <c r="FRF85" s="50"/>
      <c r="FRG85" s="50"/>
      <c r="FRH85" s="50"/>
      <c r="FRI85" s="50"/>
      <c r="FRJ85" s="50"/>
      <c r="FRK85" s="50"/>
      <c r="FRL85" s="50"/>
      <c r="FRM85" s="50"/>
      <c r="FRN85" s="50"/>
      <c r="FRO85" s="50"/>
      <c r="FRP85" s="50"/>
      <c r="FRQ85" s="50"/>
      <c r="FRR85" s="50"/>
      <c r="FRS85" s="50"/>
      <c r="FRT85" s="50"/>
      <c r="FRU85" s="50"/>
      <c r="FRV85" s="50"/>
      <c r="FRW85" s="50"/>
      <c r="FRX85" s="50"/>
      <c r="FRY85" s="50"/>
      <c r="FRZ85" s="50"/>
      <c r="FSA85" s="50"/>
      <c r="FSB85" s="50"/>
      <c r="FSC85" s="50"/>
      <c r="FSD85" s="50"/>
      <c r="FSE85" s="50"/>
      <c r="FSF85" s="50"/>
      <c r="FSG85" s="50"/>
      <c r="FSH85" s="50"/>
      <c r="FSI85" s="50"/>
      <c r="FSJ85" s="50"/>
      <c r="FSK85" s="50"/>
      <c r="FSL85" s="50"/>
      <c r="FSM85" s="50"/>
      <c r="FSN85" s="50"/>
      <c r="FSO85" s="50"/>
      <c r="FSP85" s="50"/>
      <c r="FSQ85" s="50"/>
      <c r="FSR85" s="50"/>
      <c r="FSS85" s="50"/>
      <c r="FST85" s="50"/>
      <c r="FSU85" s="50"/>
      <c r="FSV85" s="50"/>
      <c r="FSW85" s="50"/>
      <c r="FSX85" s="50"/>
      <c r="FSY85" s="50"/>
      <c r="FSZ85" s="50"/>
      <c r="FTA85" s="50"/>
      <c r="FTB85" s="50"/>
      <c r="FTC85" s="50"/>
      <c r="FTD85" s="50"/>
      <c r="FTE85" s="50"/>
      <c r="FTF85" s="50"/>
      <c r="FTG85" s="50"/>
      <c r="FTH85" s="50"/>
      <c r="FTI85" s="50"/>
      <c r="FTJ85" s="50"/>
      <c r="FTK85" s="50"/>
      <c r="FTL85" s="50"/>
      <c r="FTM85" s="50"/>
      <c r="FTN85" s="50"/>
      <c r="FTO85" s="50"/>
      <c r="FTP85" s="50"/>
      <c r="FTQ85" s="50"/>
      <c r="FTR85" s="50"/>
      <c r="FTS85" s="50"/>
      <c r="FTT85" s="50"/>
      <c r="FTU85" s="50"/>
      <c r="FTV85" s="50"/>
      <c r="FTW85" s="50"/>
      <c r="FTX85" s="50"/>
      <c r="FTY85" s="50"/>
      <c r="FTZ85" s="50"/>
      <c r="FUA85" s="50"/>
      <c r="FUB85" s="50"/>
      <c r="FUC85" s="50"/>
      <c r="FUD85" s="50"/>
      <c r="FUE85" s="50"/>
      <c r="FUF85" s="50"/>
      <c r="FUG85" s="50"/>
      <c r="FUH85" s="50"/>
      <c r="FUI85" s="50"/>
      <c r="FUJ85" s="50"/>
      <c r="FUK85" s="50"/>
      <c r="FUL85" s="50"/>
      <c r="FUM85" s="50"/>
      <c r="FUN85" s="50"/>
      <c r="FUO85" s="50"/>
      <c r="FUP85" s="50"/>
      <c r="FUQ85" s="50"/>
      <c r="FUR85" s="50"/>
      <c r="FUS85" s="50"/>
      <c r="FUT85" s="50"/>
      <c r="FUU85" s="50"/>
      <c r="FUV85" s="50"/>
      <c r="FUW85" s="50"/>
      <c r="FUX85" s="50"/>
      <c r="FUY85" s="50"/>
      <c r="FUZ85" s="50"/>
      <c r="FVA85" s="50"/>
      <c r="FVB85" s="50"/>
      <c r="FVC85" s="50"/>
      <c r="FVD85" s="50"/>
      <c r="FVE85" s="50"/>
      <c r="FVF85" s="50"/>
      <c r="FVG85" s="50"/>
      <c r="FVH85" s="50"/>
      <c r="FVI85" s="50"/>
      <c r="FVJ85" s="50"/>
      <c r="FVK85" s="50"/>
      <c r="FVL85" s="50"/>
      <c r="FVM85" s="50"/>
      <c r="FVN85" s="50"/>
      <c r="FVO85" s="50"/>
      <c r="FVP85" s="50"/>
      <c r="FVQ85" s="50"/>
      <c r="FVR85" s="50"/>
      <c r="FVS85" s="50"/>
      <c r="FVT85" s="50"/>
      <c r="FVU85" s="50"/>
      <c r="FVV85" s="50"/>
      <c r="FVW85" s="50"/>
      <c r="FVX85" s="50"/>
      <c r="FVY85" s="50"/>
      <c r="FVZ85" s="50"/>
      <c r="FWA85" s="50"/>
      <c r="FWB85" s="50"/>
      <c r="FWC85" s="50"/>
      <c r="FWD85" s="50"/>
      <c r="FWE85" s="50"/>
      <c r="FWF85" s="50"/>
      <c r="FWG85" s="50"/>
      <c r="FWH85" s="50"/>
      <c r="FWI85" s="50"/>
      <c r="FWJ85" s="50"/>
      <c r="FWK85" s="50"/>
      <c r="FWL85" s="50"/>
      <c r="FWM85" s="50"/>
      <c r="FWN85" s="50"/>
      <c r="FWO85" s="50"/>
      <c r="FWP85" s="50"/>
      <c r="FWQ85" s="50"/>
      <c r="FWR85" s="50"/>
      <c r="FWS85" s="50"/>
      <c r="FWT85" s="50"/>
      <c r="FWU85" s="50"/>
      <c r="FWV85" s="50"/>
      <c r="FWW85" s="50"/>
      <c r="FWX85" s="50"/>
      <c r="FWY85" s="50"/>
      <c r="FWZ85" s="50"/>
      <c r="FXA85" s="50"/>
      <c r="FXB85" s="50"/>
      <c r="FXC85" s="50"/>
      <c r="FXD85" s="50"/>
      <c r="FXE85" s="50"/>
      <c r="FXF85" s="50"/>
      <c r="FXG85" s="50"/>
      <c r="FXH85" s="50"/>
      <c r="FXI85" s="50"/>
      <c r="FXJ85" s="50"/>
      <c r="FXK85" s="50"/>
      <c r="FXL85" s="50"/>
      <c r="FXM85" s="50"/>
      <c r="FXN85" s="50"/>
      <c r="FXO85" s="50"/>
      <c r="FXP85" s="50"/>
      <c r="FXQ85" s="50"/>
      <c r="FXR85" s="50"/>
      <c r="FXS85" s="50"/>
      <c r="FXT85" s="50"/>
      <c r="FXU85" s="50"/>
      <c r="FXV85" s="50"/>
      <c r="FXW85" s="50"/>
      <c r="FXX85" s="50"/>
      <c r="FXY85" s="50"/>
      <c r="FXZ85" s="50"/>
      <c r="FYA85" s="50"/>
      <c r="FYB85" s="50"/>
      <c r="FYC85" s="50"/>
      <c r="FYD85" s="50"/>
      <c r="FYE85" s="50"/>
      <c r="FYF85" s="50"/>
      <c r="FYG85" s="50"/>
      <c r="FYH85" s="50"/>
      <c r="FYI85" s="50"/>
      <c r="FYJ85" s="50"/>
      <c r="FYK85" s="50"/>
      <c r="FYL85" s="50"/>
      <c r="FYM85" s="50"/>
      <c r="FYN85" s="50"/>
      <c r="FYO85" s="50"/>
      <c r="FYP85" s="50"/>
      <c r="FYQ85" s="50"/>
      <c r="FYR85" s="50"/>
      <c r="FYS85" s="50"/>
      <c r="FYT85" s="50"/>
      <c r="FYU85" s="50"/>
      <c r="FYV85" s="50"/>
      <c r="FYW85" s="50"/>
      <c r="FYX85" s="50"/>
      <c r="FYY85" s="50"/>
      <c r="FYZ85" s="50"/>
      <c r="FZA85" s="50"/>
      <c r="FZB85" s="50"/>
      <c r="FZC85" s="50"/>
      <c r="FZD85" s="50"/>
      <c r="FZE85" s="50"/>
      <c r="FZF85" s="50"/>
      <c r="FZG85" s="50"/>
      <c r="FZH85" s="50"/>
      <c r="FZI85" s="50"/>
      <c r="FZJ85" s="50"/>
      <c r="FZK85" s="50"/>
      <c r="FZL85" s="50"/>
      <c r="FZM85" s="50"/>
      <c r="FZN85" s="50"/>
      <c r="FZO85" s="50"/>
      <c r="FZP85" s="50"/>
      <c r="FZQ85" s="50"/>
      <c r="FZR85" s="50"/>
      <c r="FZS85" s="50"/>
      <c r="FZT85" s="50"/>
      <c r="FZU85" s="50"/>
      <c r="FZV85" s="50"/>
      <c r="FZW85" s="50"/>
      <c r="FZX85" s="50"/>
      <c r="FZY85" s="50"/>
      <c r="FZZ85" s="50"/>
      <c r="GAA85" s="50"/>
      <c r="GAB85" s="50"/>
      <c r="GAC85" s="50"/>
      <c r="GAD85" s="50"/>
      <c r="GAE85" s="50"/>
      <c r="GAF85" s="50"/>
      <c r="GAG85" s="50"/>
      <c r="GAH85" s="50"/>
      <c r="GAI85" s="50"/>
      <c r="GAJ85" s="50"/>
      <c r="GAK85" s="50"/>
      <c r="GAL85" s="50"/>
      <c r="GAM85" s="50"/>
      <c r="GAN85" s="50"/>
      <c r="GAO85" s="50"/>
      <c r="GAP85" s="50"/>
      <c r="GAQ85" s="50"/>
      <c r="GAR85" s="50"/>
      <c r="GAS85" s="50"/>
      <c r="GAT85" s="50"/>
      <c r="GAU85" s="50"/>
      <c r="GAV85" s="50"/>
      <c r="GAW85" s="50"/>
      <c r="GAX85" s="50"/>
      <c r="GAY85" s="50"/>
      <c r="GAZ85" s="50"/>
      <c r="GBA85" s="50"/>
      <c r="GBB85" s="50"/>
      <c r="GBC85" s="50"/>
      <c r="GBD85" s="50"/>
      <c r="GBE85" s="50"/>
      <c r="GBF85" s="50"/>
      <c r="GBG85" s="50"/>
      <c r="GBH85" s="50"/>
      <c r="GBI85" s="50"/>
      <c r="GBJ85" s="50"/>
      <c r="GBK85" s="50"/>
      <c r="GBL85" s="50"/>
      <c r="GBM85" s="50"/>
      <c r="GBN85" s="50"/>
      <c r="GBO85" s="50"/>
      <c r="GBP85" s="50"/>
      <c r="GBQ85" s="50"/>
      <c r="GBR85" s="50"/>
      <c r="GBS85" s="50"/>
      <c r="GBT85" s="50"/>
      <c r="GBU85" s="50"/>
      <c r="GBV85" s="50"/>
      <c r="GBW85" s="50"/>
      <c r="GBX85" s="50"/>
      <c r="GBY85" s="50"/>
      <c r="GBZ85" s="50"/>
      <c r="GCA85" s="50"/>
      <c r="GCB85" s="50"/>
      <c r="GCC85" s="50"/>
      <c r="GCD85" s="50"/>
      <c r="GCE85" s="50"/>
      <c r="GCF85" s="50"/>
      <c r="GCG85" s="50"/>
      <c r="GCH85" s="50"/>
      <c r="GCI85" s="50"/>
      <c r="GCJ85" s="50"/>
      <c r="GCK85" s="50"/>
      <c r="GCL85" s="50"/>
      <c r="GCM85" s="50"/>
      <c r="GCN85" s="50"/>
      <c r="GCO85" s="50"/>
      <c r="GCP85" s="50"/>
      <c r="GCQ85" s="50"/>
      <c r="GCR85" s="50"/>
      <c r="GCS85" s="50"/>
      <c r="GCT85" s="50"/>
      <c r="GCU85" s="50"/>
      <c r="GCV85" s="50"/>
      <c r="GCW85" s="50"/>
      <c r="GCX85" s="50"/>
      <c r="GCY85" s="50"/>
      <c r="GCZ85" s="50"/>
      <c r="GDA85" s="50"/>
      <c r="GDB85" s="50"/>
      <c r="GDC85" s="50"/>
      <c r="GDD85" s="50"/>
      <c r="GDE85" s="50"/>
      <c r="GDF85" s="50"/>
      <c r="GDG85" s="50"/>
      <c r="GDH85" s="50"/>
      <c r="GDI85" s="50"/>
      <c r="GDJ85" s="50"/>
      <c r="GDK85" s="50"/>
      <c r="GDL85" s="50"/>
      <c r="GDM85" s="50"/>
      <c r="GDN85" s="50"/>
      <c r="GDO85" s="50"/>
      <c r="GDP85" s="50"/>
      <c r="GDQ85" s="50"/>
      <c r="GDR85" s="50"/>
      <c r="GDS85" s="50"/>
      <c r="GDT85" s="50"/>
      <c r="GDU85" s="50"/>
      <c r="GDV85" s="50"/>
      <c r="GDW85" s="50"/>
      <c r="GDX85" s="50"/>
      <c r="GDY85" s="50"/>
      <c r="GDZ85" s="50"/>
      <c r="GEA85" s="50"/>
      <c r="GEB85" s="50"/>
      <c r="GEC85" s="50"/>
      <c r="GED85" s="50"/>
      <c r="GEE85" s="50"/>
      <c r="GEF85" s="50"/>
      <c r="GEG85" s="50"/>
      <c r="GEH85" s="50"/>
      <c r="GEI85" s="50"/>
      <c r="GEJ85" s="50"/>
      <c r="GEK85" s="50"/>
      <c r="GEL85" s="50"/>
      <c r="GEM85" s="50"/>
      <c r="GEN85" s="50"/>
      <c r="GEO85" s="50"/>
      <c r="GEP85" s="50"/>
      <c r="GEQ85" s="50"/>
      <c r="GER85" s="50"/>
      <c r="GES85" s="50"/>
      <c r="GET85" s="50"/>
      <c r="GEU85" s="50"/>
      <c r="GEV85" s="50"/>
      <c r="GEW85" s="50"/>
      <c r="GEX85" s="50"/>
      <c r="GEY85" s="50"/>
      <c r="GEZ85" s="50"/>
      <c r="GFA85" s="50"/>
      <c r="GFB85" s="50"/>
      <c r="GFC85" s="50"/>
      <c r="GFD85" s="50"/>
      <c r="GFE85" s="50"/>
      <c r="GFF85" s="50"/>
      <c r="GFG85" s="50"/>
      <c r="GFH85" s="50"/>
      <c r="GFI85" s="50"/>
      <c r="GFJ85" s="50"/>
      <c r="GFK85" s="50"/>
      <c r="GFL85" s="50"/>
      <c r="GFM85" s="50"/>
      <c r="GFN85" s="50"/>
      <c r="GFO85" s="50"/>
      <c r="GFP85" s="50"/>
      <c r="GFQ85" s="50"/>
      <c r="GFR85" s="50"/>
      <c r="GFS85" s="50"/>
      <c r="GFT85" s="50"/>
      <c r="GFU85" s="50"/>
      <c r="GFV85" s="50"/>
      <c r="GFW85" s="50"/>
      <c r="GFX85" s="50"/>
      <c r="GFY85" s="50"/>
      <c r="GFZ85" s="50"/>
      <c r="GGA85" s="50"/>
      <c r="GGB85" s="50"/>
      <c r="GGC85" s="50"/>
      <c r="GGD85" s="50"/>
      <c r="GGE85" s="50"/>
      <c r="GGF85" s="50"/>
      <c r="GGG85" s="50"/>
      <c r="GGH85" s="50"/>
      <c r="GGI85" s="50"/>
      <c r="GGJ85" s="50"/>
      <c r="GGK85" s="50"/>
      <c r="GGL85" s="50"/>
      <c r="GGM85" s="50"/>
      <c r="GGN85" s="50"/>
      <c r="GGO85" s="50"/>
      <c r="GGP85" s="50"/>
      <c r="GGQ85" s="50"/>
      <c r="GGR85" s="50"/>
      <c r="GGS85" s="50"/>
      <c r="GGT85" s="50"/>
      <c r="GGU85" s="50"/>
      <c r="GGV85" s="50"/>
      <c r="GGW85" s="50"/>
      <c r="GGX85" s="50"/>
      <c r="GGY85" s="50"/>
      <c r="GGZ85" s="50"/>
      <c r="GHA85" s="50"/>
      <c r="GHB85" s="50"/>
      <c r="GHC85" s="50"/>
      <c r="GHD85" s="50"/>
      <c r="GHE85" s="50"/>
      <c r="GHF85" s="50"/>
      <c r="GHG85" s="50"/>
      <c r="GHH85" s="50"/>
      <c r="GHI85" s="50"/>
      <c r="GHJ85" s="50"/>
      <c r="GHK85" s="50"/>
      <c r="GHL85" s="50"/>
      <c r="GHM85" s="50"/>
      <c r="GHN85" s="50"/>
      <c r="GHO85" s="50"/>
      <c r="GHP85" s="50"/>
      <c r="GHQ85" s="50"/>
      <c r="GHR85" s="50"/>
      <c r="GHS85" s="50"/>
      <c r="GHT85" s="50"/>
      <c r="GHU85" s="50"/>
      <c r="GHV85" s="50"/>
      <c r="GHW85" s="50"/>
      <c r="GHX85" s="50"/>
      <c r="GHY85" s="50"/>
      <c r="GHZ85" s="50"/>
      <c r="GIA85" s="50"/>
      <c r="GIB85" s="50"/>
      <c r="GIC85" s="50"/>
      <c r="GID85" s="50"/>
      <c r="GIE85" s="50"/>
      <c r="GIF85" s="50"/>
      <c r="GIG85" s="50"/>
      <c r="GIH85" s="50"/>
      <c r="GII85" s="50"/>
      <c r="GIJ85" s="50"/>
      <c r="GIK85" s="50"/>
      <c r="GIL85" s="50"/>
      <c r="GIM85" s="50"/>
      <c r="GIN85" s="50"/>
      <c r="GIO85" s="50"/>
      <c r="GIP85" s="50"/>
      <c r="GIQ85" s="50"/>
      <c r="GIR85" s="50"/>
      <c r="GIS85" s="50"/>
      <c r="GIT85" s="50"/>
      <c r="GIU85" s="50"/>
      <c r="GIV85" s="50"/>
      <c r="GIW85" s="50"/>
      <c r="GIX85" s="50"/>
      <c r="GIY85" s="50"/>
      <c r="GIZ85" s="50"/>
      <c r="GJA85" s="50"/>
      <c r="GJB85" s="50"/>
      <c r="GJC85" s="50"/>
      <c r="GJD85" s="50"/>
      <c r="GJE85" s="50"/>
      <c r="GJF85" s="50"/>
      <c r="GJG85" s="50"/>
      <c r="GJH85" s="50"/>
      <c r="GJI85" s="50"/>
      <c r="GJJ85" s="50"/>
      <c r="GJK85" s="50"/>
      <c r="GJL85" s="50"/>
      <c r="GJM85" s="50"/>
      <c r="GJN85" s="50"/>
      <c r="GJO85" s="50"/>
      <c r="GJP85" s="50"/>
      <c r="GJQ85" s="50"/>
      <c r="GJR85" s="50"/>
      <c r="GJS85" s="50"/>
      <c r="GJT85" s="50"/>
      <c r="GJU85" s="50"/>
      <c r="GJV85" s="50"/>
      <c r="GJW85" s="50"/>
      <c r="GJX85" s="50"/>
      <c r="GJY85" s="50"/>
      <c r="GJZ85" s="50"/>
      <c r="GKA85" s="50"/>
      <c r="GKB85" s="50"/>
      <c r="GKC85" s="50"/>
      <c r="GKD85" s="50"/>
      <c r="GKE85" s="50"/>
      <c r="GKF85" s="50"/>
      <c r="GKG85" s="50"/>
      <c r="GKH85" s="50"/>
      <c r="GKI85" s="50"/>
      <c r="GKJ85" s="50"/>
      <c r="GKK85" s="50"/>
      <c r="GKL85" s="50"/>
      <c r="GKM85" s="50"/>
      <c r="GKN85" s="50"/>
      <c r="GKO85" s="50"/>
      <c r="GKP85" s="50"/>
      <c r="GKQ85" s="50"/>
      <c r="GKR85" s="50"/>
      <c r="GKS85" s="50"/>
      <c r="GKT85" s="50"/>
      <c r="GKU85" s="50"/>
      <c r="GKV85" s="50"/>
      <c r="GKW85" s="50"/>
      <c r="GKX85" s="50"/>
      <c r="GKY85" s="50"/>
      <c r="GKZ85" s="50"/>
      <c r="GLA85" s="50"/>
      <c r="GLB85" s="50"/>
      <c r="GLC85" s="50"/>
      <c r="GLD85" s="50"/>
      <c r="GLE85" s="50"/>
      <c r="GLF85" s="50"/>
      <c r="GLG85" s="50"/>
      <c r="GLH85" s="50"/>
      <c r="GLI85" s="50"/>
      <c r="GLJ85" s="50"/>
      <c r="GLK85" s="50"/>
      <c r="GLL85" s="50"/>
      <c r="GLM85" s="50"/>
      <c r="GLN85" s="50"/>
      <c r="GLO85" s="50"/>
      <c r="GLP85" s="50"/>
      <c r="GLQ85" s="50"/>
      <c r="GLR85" s="50"/>
      <c r="GLS85" s="50"/>
      <c r="GLT85" s="50"/>
      <c r="GLU85" s="50"/>
      <c r="GLV85" s="50"/>
      <c r="GLW85" s="50"/>
      <c r="GLX85" s="50"/>
      <c r="GLY85" s="50"/>
      <c r="GLZ85" s="50"/>
      <c r="GMA85" s="50"/>
      <c r="GMB85" s="50"/>
      <c r="GMC85" s="50"/>
      <c r="GMD85" s="50"/>
      <c r="GME85" s="50"/>
      <c r="GMF85" s="50"/>
      <c r="GMG85" s="50"/>
      <c r="GMH85" s="50"/>
      <c r="GMI85" s="50"/>
      <c r="GMJ85" s="50"/>
      <c r="GMK85" s="50"/>
      <c r="GML85" s="50"/>
      <c r="GMM85" s="50"/>
      <c r="GMN85" s="50"/>
      <c r="GMO85" s="50"/>
      <c r="GMP85" s="50"/>
      <c r="GMQ85" s="50"/>
      <c r="GMR85" s="50"/>
      <c r="GMS85" s="50"/>
      <c r="GMT85" s="50"/>
      <c r="GMU85" s="50"/>
      <c r="GMV85" s="50"/>
      <c r="GMW85" s="50"/>
      <c r="GMX85" s="50"/>
      <c r="GMY85" s="50"/>
      <c r="GMZ85" s="50"/>
      <c r="GNA85" s="50"/>
      <c r="GNB85" s="50"/>
      <c r="GNC85" s="50"/>
      <c r="GND85" s="50"/>
      <c r="GNE85" s="50"/>
      <c r="GNF85" s="50"/>
      <c r="GNG85" s="50"/>
      <c r="GNH85" s="50"/>
      <c r="GNI85" s="50"/>
      <c r="GNJ85" s="50"/>
      <c r="GNK85" s="50"/>
      <c r="GNL85" s="50"/>
      <c r="GNM85" s="50"/>
      <c r="GNN85" s="50"/>
      <c r="GNO85" s="50"/>
      <c r="GNP85" s="50"/>
      <c r="GNQ85" s="50"/>
      <c r="GNR85" s="50"/>
      <c r="GNS85" s="50"/>
      <c r="GNT85" s="50"/>
      <c r="GNU85" s="50"/>
      <c r="GNV85" s="50"/>
      <c r="GNW85" s="50"/>
      <c r="GNX85" s="50"/>
      <c r="GNY85" s="50"/>
      <c r="GNZ85" s="50"/>
      <c r="GOA85" s="50"/>
      <c r="GOB85" s="50"/>
      <c r="GOC85" s="50"/>
      <c r="GOD85" s="50"/>
      <c r="GOE85" s="50"/>
      <c r="GOF85" s="50"/>
      <c r="GOG85" s="50"/>
      <c r="GOH85" s="50"/>
      <c r="GOI85" s="50"/>
      <c r="GOJ85" s="50"/>
      <c r="GOK85" s="50"/>
      <c r="GOL85" s="50"/>
      <c r="GOM85" s="50"/>
      <c r="GON85" s="50"/>
      <c r="GOO85" s="50"/>
      <c r="GOP85" s="50"/>
      <c r="GOQ85" s="50"/>
      <c r="GOR85" s="50"/>
      <c r="GOS85" s="50"/>
      <c r="GOT85" s="50"/>
      <c r="GOU85" s="50"/>
      <c r="GOV85" s="50"/>
      <c r="GOW85" s="50"/>
      <c r="GOX85" s="50"/>
      <c r="GOY85" s="50"/>
      <c r="GOZ85" s="50"/>
      <c r="GPA85" s="50"/>
      <c r="GPB85" s="50"/>
      <c r="GPC85" s="50"/>
      <c r="GPD85" s="50"/>
      <c r="GPE85" s="50"/>
      <c r="GPF85" s="50"/>
      <c r="GPG85" s="50"/>
      <c r="GPH85" s="50"/>
      <c r="GPI85" s="50"/>
      <c r="GPJ85" s="50"/>
      <c r="GPK85" s="50"/>
      <c r="GPL85" s="50"/>
      <c r="GPM85" s="50"/>
      <c r="GPN85" s="50"/>
      <c r="GPO85" s="50"/>
      <c r="GPP85" s="50"/>
      <c r="GPQ85" s="50"/>
      <c r="GPR85" s="50"/>
      <c r="GPS85" s="50"/>
      <c r="GPT85" s="50"/>
      <c r="GPU85" s="50"/>
      <c r="GPV85" s="50"/>
      <c r="GPW85" s="50"/>
      <c r="GPX85" s="50"/>
      <c r="GPY85" s="50"/>
      <c r="GPZ85" s="50"/>
      <c r="GQA85" s="50"/>
      <c r="GQB85" s="50"/>
      <c r="GQC85" s="50"/>
      <c r="GQD85" s="50"/>
      <c r="GQE85" s="50"/>
      <c r="GQF85" s="50"/>
      <c r="GQG85" s="50"/>
      <c r="GQH85" s="50"/>
      <c r="GQI85" s="50"/>
      <c r="GQJ85" s="50"/>
      <c r="GQK85" s="50"/>
      <c r="GQL85" s="50"/>
      <c r="GQM85" s="50"/>
      <c r="GQN85" s="50"/>
      <c r="GQO85" s="50"/>
      <c r="GQP85" s="50"/>
      <c r="GQQ85" s="50"/>
      <c r="GQR85" s="50"/>
      <c r="GQS85" s="50"/>
      <c r="GQT85" s="50"/>
      <c r="GQU85" s="50"/>
      <c r="GQV85" s="50"/>
      <c r="GQW85" s="50"/>
      <c r="GQX85" s="50"/>
      <c r="GQY85" s="50"/>
      <c r="GQZ85" s="50"/>
      <c r="GRA85" s="50"/>
      <c r="GRB85" s="50"/>
      <c r="GRC85" s="50"/>
      <c r="GRD85" s="50"/>
      <c r="GRE85" s="50"/>
      <c r="GRF85" s="50"/>
      <c r="GRG85" s="50"/>
      <c r="GRH85" s="50"/>
      <c r="GRI85" s="50"/>
      <c r="GRJ85" s="50"/>
      <c r="GRK85" s="50"/>
      <c r="GRL85" s="50"/>
      <c r="GRM85" s="50"/>
      <c r="GRN85" s="50"/>
      <c r="GRO85" s="50"/>
      <c r="GRP85" s="50"/>
      <c r="GRQ85" s="50"/>
      <c r="GRR85" s="50"/>
      <c r="GRS85" s="50"/>
      <c r="GRT85" s="50"/>
      <c r="GRU85" s="50"/>
      <c r="GRV85" s="50"/>
      <c r="GRW85" s="50"/>
      <c r="GRX85" s="50"/>
      <c r="GRY85" s="50"/>
      <c r="GRZ85" s="50"/>
      <c r="GSA85" s="50"/>
      <c r="GSB85" s="50"/>
      <c r="GSC85" s="50"/>
      <c r="GSD85" s="50"/>
      <c r="GSE85" s="50"/>
      <c r="GSF85" s="50"/>
      <c r="GSG85" s="50"/>
      <c r="GSH85" s="50"/>
      <c r="GSI85" s="50"/>
      <c r="GSJ85" s="50"/>
      <c r="GSK85" s="50"/>
      <c r="GSL85" s="50"/>
      <c r="GSM85" s="50"/>
      <c r="GSN85" s="50"/>
      <c r="GSO85" s="50"/>
      <c r="GSP85" s="50"/>
      <c r="GSQ85" s="50"/>
      <c r="GSR85" s="50"/>
      <c r="GSS85" s="50"/>
      <c r="GST85" s="50"/>
      <c r="GSU85" s="50"/>
      <c r="GSV85" s="50"/>
      <c r="GSW85" s="50"/>
      <c r="GSX85" s="50"/>
      <c r="GSY85" s="50"/>
      <c r="GSZ85" s="50"/>
      <c r="GTA85" s="50"/>
      <c r="GTB85" s="50"/>
      <c r="GTC85" s="50"/>
      <c r="GTD85" s="50"/>
      <c r="GTE85" s="50"/>
      <c r="GTF85" s="50"/>
      <c r="GTG85" s="50"/>
      <c r="GTH85" s="50"/>
      <c r="GTI85" s="50"/>
      <c r="GTJ85" s="50"/>
      <c r="GTK85" s="50"/>
      <c r="GTL85" s="50"/>
      <c r="GTM85" s="50"/>
      <c r="GTN85" s="50"/>
      <c r="GTO85" s="50"/>
      <c r="GTP85" s="50"/>
      <c r="GTQ85" s="50"/>
      <c r="GTR85" s="50"/>
      <c r="GTS85" s="50"/>
      <c r="GTT85" s="50"/>
      <c r="GTU85" s="50"/>
      <c r="GTV85" s="50"/>
      <c r="GTW85" s="50"/>
      <c r="GTX85" s="50"/>
      <c r="GTY85" s="50"/>
      <c r="GTZ85" s="50"/>
      <c r="GUA85" s="50"/>
      <c r="GUB85" s="50"/>
      <c r="GUC85" s="50"/>
      <c r="GUD85" s="50"/>
      <c r="GUE85" s="50"/>
      <c r="GUF85" s="50"/>
      <c r="GUG85" s="50"/>
      <c r="GUH85" s="50"/>
      <c r="GUI85" s="50"/>
      <c r="GUJ85" s="50"/>
      <c r="GUK85" s="50"/>
      <c r="GUL85" s="50"/>
      <c r="GUM85" s="50"/>
      <c r="GUN85" s="50"/>
      <c r="GUO85" s="50"/>
      <c r="GUP85" s="50"/>
      <c r="GUQ85" s="50"/>
      <c r="GUR85" s="50"/>
      <c r="GUS85" s="50"/>
      <c r="GUT85" s="50"/>
      <c r="GUU85" s="50"/>
      <c r="GUV85" s="50"/>
      <c r="GUW85" s="50"/>
      <c r="GUX85" s="50"/>
      <c r="GUY85" s="50"/>
      <c r="GUZ85" s="50"/>
      <c r="GVA85" s="50"/>
      <c r="GVB85" s="50"/>
      <c r="GVC85" s="50"/>
      <c r="GVD85" s="50"/>
      <c r="GVE85" s="50"/>
      <c r="GVF85" s="50"/>
      <c r="GVG85" s="50"/>
      <c r="GVH85" s="50"/>
      <c r="GVI85" s="50"/>
      <c r="GVJ85" s="50"/>
      <c r="GVK85" s="50"/>
      <c r="GVL85" s="50"/>
      <c r="GVM85" s="50"/>
      <c r="GVN85" s="50"/>
      <c r="GVO85" s="50"/>
      <c r="GVP85" s="50"/>
      <c r="GVQ85" s="50"/>
      <c r="GVR85" s="50"/>
      <c r="GVS85" s="50"/>
      <c r="GVT85" s="50"/>
      <c r="GVU85" s="50"/>
      <c r="GVV85" s="50"/>
      <c r="GVW85" s="50"/>
      <c r="GVX85" s="50"/>
      <c r="GVY85" s="50"/>
      <c r="GVZ85" s="50"/>
      <c r="GWA85" s="50"/>
      <c r="GWB85" s="50"/>
      <c r="GWC85" s="50"/>
      <c r="GWD85" s="50"/>
      <c r="GWE85" s="50"/>
      <c r="GWF85" s="50"/>
      <c r="GWG85" s="50"/>
      <c r="GWH85" s="50"/>
      <c r="GWI85" s="50"/>
      <c r="GWJ85" s="50"/>
      <c r="GWK85" s="50"/>
      <c r="GWL85" s="50"/>
      <c r="GWM85" s="50"/>
      <c r="GWN85" s="50"/>
      <c r="GWO85" s="50"/>
      <c r="GWP85" s="50"/>
      <c r="GWQ85" s="50"/>
      <c r="GWR85" s="50"/>
      <c r="GWS85" s="50"/>
      <c r="GWT85" s="50"/>
      <c r="GWU85" s="50"/>
      <c r="GWV85" s="50"/>
      <c r="GWW85" s="50"/>
      <c r="GWX85" s="50"/>
      <c r="GWY85" s="50"/>
      <c r="GWZ85" s="50"/>
      <c r="GXA85" s="50"/>
      <c r="GXB85" s="50"/>
      <c r="GXC85" s="50"/>
      <c r="GXD85" s="50"/>
      <c r="GXE85" s="50"/>
      <c r="GXF85" s="50"/>
      <c r="GXG85" s="50"/>
      <c r="GXH85" s="50"/>
      <c r="GXI85" s="50"/>
      <c r="GXJ85" s="50"/>
      <c r="GXK85" s="50"/>
      <c r="GXL85" s="50"/>
      <c r="GXM85" s="50"/>
      <c r="GXN85" s="50"/>
      <c r="GXO85" s="50"/>
      <c r="GXP85" s="50"/>
      <c r="GXQ85" s="50"/>
      <c r="GXR85" s="50"/>
      <c r="GXS85" s="50"/>
      <c r="GXT85" s="50"/>
      <c r="GXU85" s="50"/>
      <c r="GXV85" s="50"/>
      <c r="GXW85" s="50"/>
      <c r="GXX85" s="50"/>
      <c r="GXY85" s="50"/>
      <c r="GXZ85" s="50"/>
      <c r="GYA85" s="50"/>
      <c r="GYB85" s="50"/>
      <c r="GYC85" s="50"/>
      <c r="GYD85" s="50"/>
      <c r="GYE85" s="50"/>
      <c r="GYF85" s="50"/>
      <c r="GYG85" s="50"/>
      <c r="GYH85" s="50"/>
      <c r="GYI85" s="50"/>
      <c r="GYJ85" s="50"/>
      <c r="GYK85" s="50"/>
      <c r="GYL85" s="50"/>
      <c r="GYM85" s="50"/>
      <c r="GYN85" s="50"/>
      <c r="GYO85" s="50"/>
      <c r="GYP85" s="50"/>
      <c r="GYQ85" s="50"/>
      <c r="GYR85" s="50"/>
      <c r="GYS85" s="50"/>
      <c r="GYT85" s="50"/>
      <c r="GYU85" s="50"/>
      <c r="GYV85" s="50"/>
      <c r="GYW85" s="50"/>
      <c r="GYX85" s="50"/>
      <c r="GYY85" s="50"/>
      <c r="GYZ85" s="50"/>
      <c r="GZA85" s="50"/>
      <c r="GZB85" s="50"/>
      <c r="GZC85" s="50"/>
      <c r="GZD85" s="50"/>
      <c r="GZE85" s="50"/>
      <c r="GZF85" s="50"/>
      <c r="GZG85" s="50"/>
      <c r="GZH85" s="50"/>
      <c r="GZI85" s="50"/>
      <c r="GZJ85" s="50"/>
      <c r="GZK85" s="50"/>
      <c r="GZL85" s="50"/>
      <c r="GZM85" s="50"/>
      <c r="GZN85" s="50"/>
      <c r="GZO85" s="50"/>
      <c r="GZP85" s="50"/>
      <c r="GZQ85" s="50"/>
      <c r="GZR85" s="50"/>
      <c r="GZS85" s="50"/>
      <c r="GZT85" s="50"/>
      <c r="GZU85" s="50"/>
      <c r="GZV85" s="50"/>
      <c r="GZW85" s="50"/>
      <c r="GZX85" s="50"/>
      <c r="GZY85" s="50"/>
      <c r="GZZ85" s="50"/>
      <c r="HAA85" s="50"/>
      <c r="HAB85" s="50"/>
      <c r="HAC85" s="50"/>
      <c r="HAD85" s="50"/>
      <c r="HAE85" s="50"/>
      <c r="HAF85" s="50"/>
      <c r="HAG85" s="50"/>
      <c r="HAH85" s="50"/>
      <c r="HAI85" s="50"/>
      <c r="HAJ85" s="50"/>
      <c r="HAK85" s="50"/>
      <c r="HAL85" s="50"/>
      <c r="HAM85" s="50"/>
      <c r="HAN85" s="50"/>
      <c r="HAO85" s="50"/>
      <c r="HAP85" s="50"/>
      <c r="HAQ85" s="50"/>
      <c r="HAR85" s="50"/>
      <c r="HAS85" s="50"/>
      <c r="HAT85" s="50"/>
      <c r="HAU85" s="50"/>
      <c r="HAV85" s="50"/>
      <c r="HAW85" s="50"/>
      <c r="HAX85" s="50"/>
      <c r="HAY85" s="50"/>
      <c r="HAZ85" s="50"/>
      <c r="HBA85" s="50"/>
      <c r="HBB85" s="50"/>
      <c r="HBC85" s="50"/>
      <c r="HBD85" s="50"/>
      <c r="HBE85" s="50"/>
      <c r="HBF85" s="50"/>
      <c r="HBG85" s="50"/>
      <c r="HBH85" s="50"/>
      <c r="HBI85" s="50"/>
      <c r="HBJ85" s="50"/>
      <c r="HBK85" s="50"/>
      <c r="HBL85" s="50"/>
      <c r="HBM85" s="50"/>
      <c r="HBN85" s="50"/>
      <c r="HBO85" s="50"/>
      <c r="HBP85" s="50"/>
      <c r="HBQ85" s="50"/>
      <c r="HBR85" s="50"/>
      <c r="HBS85" s="50"/>
      <c r="HBT85" s="50"/>
      <c r="HBU85" s="50"/>
      <c r="HBV85" s="50"/>
      <c r="HBW85" s="50"/>
      <c r="HBX85" s="50"/>
      <c r="HBY85" s="50"/>
      <c r="HBZ85" s="50"/>
      <c r="HCA85" s="50"/>
      <c r="HCB85" s="50"/>
      <c r="HCC85" s="50"/>
      <c r="HCD85" s="50"/>
      <c r="HCE85" s="50"/>
      <c r="HCF85" s="50"/>
      <c r="HCG85" s="50"/>
      <c r="HCH85" s="50"/>
      <c r="HCI85" s="50"/>
      <c r="HCJ85" s="50"/>
      <c r="HCK85" s="50"/>
      <c r="HCL85" s="50"/>
      <c r="HCM85" s="50"/>
      <c r="HCN85" s="50"/>
      <c r="HCO85" s="50"/>
      <c r="HCP85" s="50"/>
      <c r="HCQ85" s="50"/>
      <c r="HCR85" s="50"/>
      <c r="HCS85" s="50"/>
      <c r="HCT85" s="50"/>
      <c r="HCU85" s="50"/>
      <c r="HCV85" s="50"/>
      <c r="HCW85" s="50"/>
      <c r="HCX85" s="50"/>
      <c r="HCY85" s="50"/>
      <c r="HCZ85" s="50"/>
      <c r="HDA85" s="50"/>
      <c r="HDB85" s="50"/>
      <c r="HDC85" s="50"/>
      <c r="HDD85" s="50"/>
      <c r="HDE85" s="50"/>
      <c r="HDF85" s="50"/>
      <c r="HDG85" s="50"/>
      <c r="HDH85" s="50"/>
      <c r="HDI85" s="50"/>
      <c r="HDJ85" s="50"/>
      <c r="HDK85" s="50"/>
      <c r="HDL85" s="50"/>
      <c r="HDM85" s="50"/>
      <c r="HDN85" s="50"/>
      <c r="HDO85" s="50"/>
      <c r="HDP85" s="50"/>
      <c r="HDQ85" s="50"/>
      <c r="HDR85" s="50"/>
      <c r="HDS85" s="50"/>
      <c r="HDT85" s="50"/>
      <c r="HDU85" s="50"/>
      <c r="HDV85" s="50"/>
      <c r="HDW85" s="50"/>
      <c r="HDX85" s="50"/>
      <c r="HDY85" s="50"/>
      <c r="HDZ85" s="50"/>
      <c r="HEA85" s="50"/>
      <c r="HEB85" s="50"/>
      <c r="HEC85" s="50"/>
      <c r="HED85" s="50"/>
      <c r="HEE85" s="50"/>
      <c r="HEF85" s="50"/>
      <c r="HEG85" s="50"/>
      <c r="HEH85" s="50"/>
      <c r="HEI85" s="50"/>
      <c r="HEJ85" s="50"/>
      <c r="HEK85" s="50"/>
      <c r="HEL85" s="50"/>
      <c r="HEM85" s="50"/>
      <c r="HEN85" s="50"/>
      <c r="HEO85" s="50"/>
      <c r="HEP85" s="50"/>
      <c r="HEQ85" s="50"/>
      <c r="HER85" s="50"/>
      <c r="HES85" s="50"/>
      <c r="HET85" s="50"/>
      <c r="HEU85" s="50"/>
      <c r="HEV85" s="50"/>
      <c r="HEW85" s="50"/>
      <c r="HEX85" s="50"/>
      <c r="HEY85" s="50"/>
      <c r="HEZ85" s="50"/>
      <c r="HFA85" s="50"/>
      <c r="HFB85" s="50"/>
      <c r="HFC85" s="50"/>
      <c r="HFD85" s="50"/>
      <c r="HFE85" s="50"/>
      <c r="HFF85" s="50"/>
      <c r="HFG85" s="50"/>
      <c r="HFH85" s="50"/>
      <c r="HFI85" s="50"/>
      <c r="HFJ85" s="50"/>
      <c r="HFK85" s="50"/>
      <c r="HFL85" s="50"/>
      <c r="HFM85" s="50"/>
      <c r="HFN85" s="50"/>
      <c r="HFO85" s="50"/>
      <c r="HFP85" s="50"/>
      <c r="HFQ85" s="50"/>
      <c r="HFR85" s="50"/>
      <c r="HFS85" s="50"/>
      <c r="HFT85" s="50"/>
      <c r="HFU85" s="50"/>
      <c r="HFV85" s="50"/>
      <c r="HFW85" s="50"/>
      <c r="HFX85" s="50"/>
      <c r="HFY85" s="50"/>
      <c r="HFZ85" s="50"/>
      <c r="HGA85" s="50"/>
      <c r="HGB85" s="50"/>
      <c r="HGC85" s="50"/>
      <c r="HGD85" s="50"/>
      <c r="HGE85" s="50"/>
      <c r="HGF85" s="50"/>
      <c r="HGG85" s="50"/>
      <c r="HGH85" s="50"/>
      <c r="HGI85" s="50"/>
      <c r="HGJ85" s="50"/>
      <c r="HGK85" s="50"/>
      <c r="HGL85" s="50"/>
      <c r="HGM85" s="50"/>
      <c r="HGN85" s="50"/>
      <c r="HGO85" s="50"/>
      <c r="HGP85" s="50"/>
      <c r="HGQ85" s="50"/>
      <c r="HGR85" s="50"/>
      <c r="HGS85" s="50"/>
      <c r="HGT85" s="50"/>
      <c r="HGU85" s="50"/>
      <c r="HGV85" s="50"/>
      <c r="HGW85" s="50"/>
      <c r="HGX85" s="50"/>
      <c r="HGY85" s="50"/>
      <c r="HGZ85" s="50"/>
      <c r="HHA85" s="50"/>
      <c r="HHB85" s="50"/>
      <c r="HHC85" s="50"/>
      <c r="HHD85" s="50"/>
      <c r="HHE85" s="50"/>
      <c r="HHF85" s="50"/>
      <c r="HHG85" s="50"/>
      <c r="HHH85" s="50"/>
      <c r="HHI85" s="50"/>
      <c r="HHJ85" s="50"/>
      <c r="HHK85" s="50"/>
      <c r="HHL85" s="50"/>
      <c r="HHM85" s="50"/>
      <c r="HHN85" s="50"/>
      <c r="HHO85" s="50"/>
      <c r="HHP85" s="50"/>
      <c r="HHQ85" s="50"/>
      <c r="HHR85" s="50"/>
      <c r="HHS85" s="50"/>
      <c r="HHT85" s="50"/>
      <c r="HHU85" s="50"/>
      <c r="HHV85" s="50"/>
      <c r="HHW85" s="50"/>
      <c r="HHX85" s="50"/>
      <c r="HHY85" s="50"/>
      <c r="HHZ85" s="50"/>
      <c r="HIA85" s="50"/>
      <c r="HIB85" s="50"/>
      <c r="HIC85" s="50"/>
      <c r="HID85" s="50"/>
      <c r="HIE85" s="50"/>
      <c r="HIF85" s="50"/>
      <c r="HIG85" s="50"/>
      <c r="HIH85" s="50"/>
      <c r="HII85" s="50"/>
      <c r="HIJ85" s="50"/>
      <c r="HIK85" s="50"/>
      <c r="HIL85" s="50"/>
      <c r="HIM85" s="50"/>
      <c r="HIN85" s="50"/>
      <c r="HIO85" s="50"/>
      <c r="HIP85" s="50"/>
      <c r="HIQ85" s="50"/>
      <c r="HIR85" s="50"/>
      <c r="HIS85" s="50"/>
      <c r="HIT85" s="50"/>
      <c r="HIU85" s="50"/>
      <c r="HIV85" s="50"/>
      <c r="HIW85" s="50"/>
      <c r="HIX85" s="50"/>
      <c r="HIY85" s="50"/>
      <c r="HIZ85" s="50"/>
      <c r="HJA85" s="50"/>
      <c r="HJB85" s="50"/>
      <c r="HJC85" s="50"/>
      <c r="HJD85" s="50"/>
      <c r="HJE85" s="50"/>
      <c r="HJF85" s="50"/>
      <c r="HJG85" s="50"/>
      <c r="HJH85" s="50"/>
      <c r="HJI85" s="50"/>
      <c r="HJJ85" s="50"/>
      <c r="HJK85" s="50"/>
      <c r="HJL85" s="50"/>
      <c r="HJM85" s="50"/>
      <c r="HJN85" s="50"/>
      <c r="HJO85" s="50"/>
      <c r="HJP85" s="50"/>
      <c r="HJQ85" s="50"/>
      <c r="HJR85" s="50"/>
      <c r="HJS85" s="50"/>
      <c r="HJT85" s="50"/>
      <c r="HJU85" s="50"/>
      <c r="HJV85" s="50"/>
      <c r="HJW85" s="50"/>
      <c r="HJX85" s="50"/>
      <c r="HJY85" s="50"/>
      <c r="HJZ85" s="50"/>
      <c r="HKA85" s="50"/>
      <c r="HKB85" s="50"/>
      <c r="HKC85" s="50"/>
      <c r="HKD85" s="50"/>
      <c r="HKE85" s="50"/>
      <c r="HKF85" s="50"/>
      <c r="HKG85" s="50"/>
      <c r="HKH85" s="50"/>
      <c r="HKI85" s="50"/>
      <c r="HKJ85" s="50"/>
      <c r="HKK85" s="50"/>
      <c r="HKL85" s="50"/>
      <c r="HKM85" s="50"/>
      <c r="HKN85" s="50"/>
      <c r="HKO85" s="50"/>
      <c r="HKP85" s="50"/>
      <c r="HKQ85" s="50"/>
      <c r="HKR85" s="50"/>
      <c r="HKS85" s="50"/>
      <c r="HKT85" s="50"/>
      <c r="HKU85" s="50"/>
      <c r="HKV85" s="50"/>
      <c r="HKW85" s="50"/>
      <c r="HKX85" s="50"/>
      <c r="HKY85" s="50"/>
      <c r="HKZ85" s="50"/>
      <c r="HLA85" s="50"/>
      <c r="HLB85" s="50"/>
      <c r="HLC85" s="50"/>
      <c r="HLD85" s="50"/>
      <c r="HLE85" s="50"/>
      <c r="HLF85" s="50"/>
      <c r="HLG85" s="50"/>
      <c r="HLH85" s="50"/>
      <c r="HLI85" s="50"/>
      <c r="HLJ85" s="50"/>
      <c r="HLK85" s="50"/>
      <c r="HLL85" s="50"/>
      <c r="HLM85" s="50"/>
      <c r="HLN85" s="50"/>
      <c r="HLO85" s="50"/>
      <c r="HLP85" s="50"/>
      <c r="HLQ85" s="50"/>
      <c r="HLR85" s="50"/>
      <c r="HLS85" s="50"/>
      <c r="HLT85" s="50"/>
      <c r="HLU85" s="50"/>
      <c r="HLV85" s="50"/>
      <c r="HLW85" s="50"/>
      <c r="HLX85" s="50"/>
      <c r="HLY85" s="50"/>
      <c r="HLZ85" s="50"/>
      <c r="HMA85" s="50"/>
      <c r="HMB85" s="50"/>
      <c r="HMC85" s="50"/>
      <c r="HMD85" s="50"/>
      <c r="HME85" s="50"/>
      <c r="HMF85" s="50"/>
      <c r="HMG85" s="50"/>
      <c r="HMH85" s="50"/>
      <c r="HMI85" s="50"/>
      <c r="HMJ85" s="50"/>
      <c r="HMK85" s="50"/>
      <c r="HML85" s="50"/>
      <c r="HMM85" s="50"/>
      <c r="HMN85" s="50"/>
      <c r="HMO85" s="50"/>
      <c r="HMP85" s="50"/>
      <c r="HMQ85" s="50"/>
      <c r="HMR85" s="50"/>
      <c r="HMS85" s="50"/>
      <c r="HMT85" s="50"/>
      <c r="HMU85" s="50"/>
      <c r="HMV85" s="50"/>
      <c r="HMW85" s="50"/>
      <c r="HMX85" s="50"/>
      <c r="HMY85" s="50"/>
      <c r="HMZ85" s="50"/>
      <c r="HNA85" s="50"/>
      <c r="HNB85" s="50"/>
      <c r="HNC85" s="50"/>
      <c r="HND85" s="50"/>
      <c r="HNE85" s="50"/>
      <c r="HNF85" s="50"/>
      <c r="HNG85" s="50"/>
      <c r="HNH85" s="50"/>
      <c r="HNI85" s="50"/>
      <c r="HNJ85" s="50"/>
      <c r="HNK85" s="50"/>
      <c r="HNL85" s="50"/>
      <c r="HNM85" s="50"/>
      <c r="HNN85" s="50"/>
      <c r="HNO85" s="50"/>
      <c r="HNP85" s="50"/>
      <c r="HNQ85" s="50"/>
      <c r="HNR85" s="50"/>
      <c r="HNS85" s="50"/>
      <c r="HNT85" s="50"/>
      <c r="HNU85" s="50"/>
      <c r="HNV85" s="50"/>
      <c r="HNW85" s="50"/>
      <c r="HNX85" s="50"/>
      <c r="HNY85" s="50"/>
      <c r="HNZ85" s="50"/>
      <c r="HOA85" s="50"/>
      <c r="HOB85" s="50"/>
      <c r="HOC85" s="50"/>
      <c r="HOD85" s="50"/>
      <c r="HOE85" s="50"/>
      <c r="HOF85" s="50"/>
      <c r="HOG85" s="50"/>
      <c r="HOH85" s="50"/>
      <c r="HOI85" s="50"/>
      <c r="HOJ85" s="50"/>
      <c r="HOK85" s="50"/>
      <c r="HOL85" s="50"/>
      <c r="HOM85" s="50"/>
      <c r="HON85" s="50"/>
      <c r="HOO85" s="50"/>
      <c r="HOP85" s="50"/>
      <c r="HOQ85" s="50"/>
      <c r="HOR85" s="50"/>
      <c r="HOS85" s="50"/>
      <c r="HOT85" s="50"/>
      <c r="HOU85" s="50"/>
      <c r="HOV85" s="50"/>
      <c r="HOW85" s="50"/>
      <c r="HOX85" s="50"/>
      <c r="HOY85" s="50"/>
      <c r="HOZ85" s="50"/>
      <c r="HPA85" s="50"/>
      <c r="HPB85" s="50"/>
      <c r="HPC85" s="50"/>
      <c r="HPD85" s="50"/>
      <c r="HPE85" s="50"/>
      <c r="HPF85" s="50"/>
      <c r="HPG85" s="50"/>
      <c r="HPH85" s="50"/>
      <c r="HPI85" s="50"/>
      <c r="HPJ85" s="50"/>
      <c r="HPK85" s="50"/>
      <c r="HPL85" s="50"/>
      <c r="HPM85" s="50"/>
      <c r="HPN85" s="50"/>
      <c r="HPO85" s="50"/>
      <c r="HPP85" s="50"/>
      <c r="HPQ85" s="50"/>
      <c r="HPR85" s="50"/>
      <c r="HPS85" s="50"/>
      <c r="HPT85" s="50"/>
      <c r="HPU85" s="50"/>
      <c r="HPV85" s="50"/>
      <c r="HPW85" s="50"/>
      <c r="HPX85" s="50"/>
      <c r="HPY85" s="50"/>
      <c r="HPZ85" s="50"/>
      <c r="HQA85" s="50"/>
      <c r="HQB85" s="50"/>
      <c r="HQC85" s="50"/>
      <c r="HQD85" s="50"/>
      <c r="HQE85" s="50"/>
      <c r="HQF85" s="50"/>
      <c r="HQG85" s="50"/>
      <c r="HQH85" s="50"/>
      <c r="HQI85" s="50"/>
      <c r="HQJ85" s="50"/>
      <c r="HQK85" s="50"/>
      <c r="HQL85" s="50"/>
      <c r="HQM85" s="50"/>
      <c r="HQN85" s="50"/>
      <c r="HQO85" s="50"/>
      <c r="HQP85" s="50"/>
      <c r="HQQ85" s="50"/>
      <c r="HQR85" s="50"/>
      <c r="HQS85" s="50"/>
      <c r="HQT85" s="50"/>
      <c r="HQU85" s="50"/>
      <c r="HQV85" s="50"/>
      <c r="HQW85" s="50"/>
      <c r="HQX85" s="50"/>
      <c r="HQY85" s="50"/>
      <c r="HQZ85" s="50"/>
      <c r="HRA85" s="50"/>
      <c r="HRB85" s="50"/>
      <c r="HRC85" s="50"/>
      <c r="HRD85" s="50"/>
      <c r="HRE85" s="50"/>
      <c r="HRF85" s="50"/>
      <c r="HRG85" s="50"/>
      <c r="HRH85" s="50"/>
      <c r="HRI85" s="50"/>
      <c r="HRJ85" s="50"/>
      <c r="HRK85" s="50"/>
      <c r="HRL85" s="50"/>
      <c r="HRM85" s="50"/>
      <c r="HRN85" s="50"/>
      <c r="HRO85" s="50"/>
      <c r="HRP85" s="50"/>
      <c r="HRQ85" s="50"/>
      <c r="HRR85" s="50"/>
      <c r="HRS85" s="50"/>
      <c r="HRT85" s="50"/>
      <c r="HRU85" s="50"/>
      <c r="HRV85" s="50"/>
      <c r="HRW85" s="50"/>
      <c r="HRX85" s="50"/>
      <c r="HRY85" s="50"/>
      <c r="HRZ85" s="50"/>
      <c r="HSA85" s="50"/>
      <c r="HSB85" s="50"/>
      <c r="HSC85" s="50"/>
      <c r="HSD85" s="50"/>
      <c r="HSE85" s="50"/>
      <c r="HSF85" s="50"/>
      <c r="HSG85" s="50"/>
      <c r="HSH85" s="50"/>
      <c r="HSI85" s="50"/>
      <c r="HSJ85" s="50"/>
      <c r="HSK85" s="50"/>
      <c r="HSL85" s="50"/>
      <c r="HSM85" s="50"/>
      <c r="HSN85" s="50"/>
      <c r="HSO85" s="50"/>
      <c r="HSP85" s="50"/>
      <c r="HSQ85" s="50"/>
      <c r="HSR85" s="50"/>
      <c r="HSS85" s="50"/>
      <c r="HST85" s="50"/>
      <c r="HSU85" s="50"/>
      <c r="HSV85" s="50"/>
      <c r="HSW85" s="50"/>
      <c r="HSX85" s="50"/>
      <c r="HSY85" s="50"/>
      <c r="HSZ85" s="50"/>
      <c r="HTA85" s="50"/>
      <c r="HTB85" s="50"/>
      <c r="HTC85" s="50"/>
      <c r="HTD85" s="50"/>
      <c r="HTE85" s="50"/>
      <c r="HTF85" s="50"/>
      <c r="HTG85" s="50"/>
      <c r="HTH85" s="50"/>
      <c r="HTI85" s="50"/>
      <c r="HTJ85" s="50"/>
      <c r="HTK85" s="50"/>
      <c r="HTL85" s="50"/>
      <c r="HTM85" s="50"/>
      <c r="HTN85" s="50"/>
      <c r="HTO85" s="50"/>
      <c r="HTP85" s="50"/>
      <c r="HTQ85" s="50"/>
      <c r="HTR85" s="50"/>
      <c r="HTS85" s="50"/>
      <c r="HTT85" s="50"/>
      <c r="HTU85" s="50"/>
      <c r="HTV85" s="50"/>
      <c r="HTW85" s="50"/>
      <c r="HTX85" s="50"/>
      <c r="HTY85" s="50"/>
      <c r="HTZ85" s="50"/>
      <c r="HUA85" s="50"/>
      <c r="HUB85" s="50"/>
      <c r="HUC85" s="50"/>
      <c r="HUD85" s="50"/>
      <c r="HUE85" s="50"/>
      <c r="HUF85" s="50"/>
      <c r="HUG85" s="50"/>
      <c r="HUH85" s="50"/>
      <c r="HUI85" s="50"/>
      <c r="HUJ85" s="50"/>
      <c r="HUK85" s="50"/>
      <c r="HUL85" s="50"/>
      <c r="HUM85" s="50"/>
      <c r="HUN85" s="50"/>
      <c r="HUO85" s="50"/>
      <c r="HUP85" s="50"/>
      <c r="HUQ85" s="50"/>
      <c r="HUR85" s="50"/>
      <c r="HUS85" s="50"/>
      <c r="HUT85" s="50"/>
      <c r="HUU85" s="50"/>
      <c r="HUV85" s="50"/>
      <c r="HUW85" s="50"/>
      <c r="HUX85" s="50"/>
      <c r="HUY85" s="50"/>
      <c r="HUZ85" s="50"/>
      <c r="HVA85" s="50"/>
      <c r="HVB85" s="50"/>
      <c r="HVC85" s="50"/>
      <c r="HVD85" s="50"/>
      <c r="HVE85" s="50"/>
      <c r="HVF85" s="50"/>
      <c r="HVG85" s="50"/>
      <c r="HVH85" s="50"/>
      <c r="HVI85" s="50"/>
      <c r="HVJ85" s="50"/>
      <c r="HVK85" s="50"/>
      <c r="HVL85" s="50"/>
      <c r="HVM85" s="50"/>
      <c r="HVN85" s="50"/>
      <c r="HVO85" s="50"/>
      <c r="HVP85" s="50"/>
      <c r="HVQ85" s="50"/>
      <c r="HVR85" s="50"/>
      <c r="HVS85" s="50"/>
      <c r="HVT85" s="50"/>
      <c r="HVU85" s="50"/>
      <c r="HVV85" s="50"/>
      <c r="HVW85" s="50"/>
      <c r="HVX85" s="50"/>
      <c r="HVY85" s="50"/>
      <c r="HVZ85" s="50"/>
      <c r="HWA85" s="50"/>
      <c r="HWB85" s="50"/>
      <c r="HWC85" s="50"/>
      <c r="HWD85" s="50"/>
      <c r="HWE85" s="50"/>
      <c r="HWF85" s="50"/>
      <c r="HWG85" s="50"/>
      <c r="HWH85" s="50"/>
      <c r="HWI85" s="50"/>
      <c r="HWJ85" s="50"/>
      <c r="HWK85" s="50"/>
      <c r="HWL85" s="50"/>
      <c r="HWM85" s="50"/>
      <c r="HWN85" s="50"/>
      <c r="HWO85" s="50"/>
      <c r="HWP85" s="50"/>
      <c r="HWQ85" s="50"/>
      <c r="HWR85" s="50"/>
      <c r="HWS85" s="50"/>
      <c r="HWT85" s="50"/>
      <c r="HWU85" s="50"/>
      <c r="HWV85" s="50"/>
      <c r="HWW85" s="50"/>
      <c r="HWX85" s="50"/>
      <c r="HWY85" s="50"/>
      <c r="HWZ85" s="50"/>
      <c r="HXA85" s="50"/>
      <c r="HXB85" s="50"/>
      <c r="HXC85" s="50"/>
      <c r="HXD85" s="50"/>
      <c r="HXE85" s="50"/>
      <c r="HXF85" s="50"/>
      <c r="HXG85" s="50"/>
      <c r="HXH85" s="50"/>
      <c r="HXI85" s="50"/>
      <c r="HXJ85" s="50"/>
      <c r="HXK85" s="50"/>
      <c r="HXL85" s="50"/>
      <c r="HXM85" s="50"/>
      <c r="HXN85" s="50"/>
      <c r="HXO85" s="50"/>
      <c r="HXP85" s="50"/>
      <c r="HXQ85" s="50"/>
      <c r="HXR85" s="50"/>
      <c r="HXS85" s="50"/>
      <c r="HXT85" s="50"/>
      <c r="HXU85" s="50"/>
      <c r="HXV85" s="50"/>
      <c r="HXW85" s="50"/>
      <c r="HXX85" s="50"/>
      <c r="HXY85" s="50"/>
      <c r="HXZ85" s="50"/>
      <c r="HYA85" s="50"/>
      <c r="HYB85" s="50"/>
      <c r="HYC85" s="50"/>
      <c r="HYD85" s="50"/>
      <c r="HYE85" s="50"/>
      <c r="HYF85" s="50"/>
      <c r="HYG85" s="50"/>
      <c r="HYH85" s="50"/>
      <c r="HYI85" s="50"/>
      <c r="HYJ85" s="50"/>
      <c r="HYK85" s="50"/>
      <c r="HYL85" s="50"/>
      <c r="HYM85" s="50"/>
      <c r="HYN85" s="50"/>
      <c r="HYO85" s="50"/>
      <c r="HYP85" s="50"/>
      <c r="HYQ85" s="50"/>
      <c r="HYR85" s="50"/>
      <c r="HYS85" s="50"/>
      <c r="HYT85" s="50"/>
      <c r="HYU85" s="50"/>
      <c r="HYV85" s="50"/>
      <c r="HYW85" s="50"/>
      <c r="HYX85" s="50"/>
      <c r="HYY85" s="50"/>
      <c r="HYZ85" s="50"/>
      <c r="HZA85" s="50"/>
      <c r="HZB85" s="50"/>
      <c r="HZC85" s="50"/>
      <c r="HZD85" s="50"/>
      <c r="HZE85" s="50"/>
      <c r="HZF85" s="50"/>
      <c r="HZG85" s="50"/>
      <c r="HZH85" s="50"/>
      <c r="HZI85" s="50"/>
      <c r="HZJ85" s="50"/>
      <c r="HZK85" s="50"/>
      <c r="HZL85" s="50"/>
      <c r="HZM85" s="50"/>
      <c r="HZN85" s="50"/>
      <c r="HZO85" s="50"/>
      <c r="HZP85" s="50"/>
      <c r="HZQ85" s="50"/>
      <c r="HZR85" s="50"/>
      <c r="HZS85" s="50"/>
      <c r="HZT85" s="50"/>
      <c r="HZU85" s="50"/>
      <c r="HZV85" s="50"/>
      <c r="HZW85" s="50"/>
      <c r="HZX85" s="50"/>
      <c r="HZY85" s="50"/>
      <c r="HZZ85" s="50"/>
      <c r="IAA85" s="50"/>
      <c r="IAB85" s="50"/>
      <c r="IAC85" s="50"/>
      <c r="IAD85" s="50"/>
      <c r="IAE85" s="50"/>
      <c r="IAF85" s="50"/>
      <c r="IAG85" s="50"/>
      <c r="IAH85" s="50"/>
      <c r="IAI85" s="50"/>
      <c r="IAJ85" s="50"/>
      <c r="IAK85" s="50"/>
      <c r="IAL85" s="50"/>
      <c r="IAM85" s="50"/>
      <c r="IAN85" s="50"/>
      <c r="IAO85" s="50"/>
      <c r="IAP85" s="50"/>
      <c r="IAQ85" s="50"/>
      <c r="IAR85" s="50"/>
      <c r="IAS85" s="50"/>
      <c r="IAT85" s="50"/>
      <c r="IAU85" s="50"/>
      <c r="IAV85" s="50"/>
      <c r="IAW85" s="50"/>
      <c r="IAX85" s="50"/>
      <c r="IAY85" s="50"/>
      <c r="IAZ85" s="50"/>
      <c r="IBA85" s="50"/>
      <c r="IBB85" s="50"/>
      <c r="IBC85" s="50"/>
      <c r="IBD85" s="50"/>
      <c r="IBE85" s="50"/>
      <c r="IBF85" s="50"/>
      <c r="IBG85" s="50"/>
      <c r="IBH85" s="50"/>
      <c r="IBI85" s="50"/>
      <c r="IBJ85" s="50"/>
      <c r="IBK85" s="50"/>
      <c r="IBL85" s="50"/>
      <c r="IBM85" s="50"/>
      <c r="IBN85" s="50"/>
      <c r="IBO85" s="50"/>
      <c r="IBP85" s="50"/>
      <c r="IBQ85" s="50"/>
      <c r="IBR85" s="50"/>
      <c r="IBS85" s="50"/>
      <c r="IBT85" s="50"/>
      <c r="IBU85" s="50"/>
      <c r="IBV85" s="50"/>
      <c r="IBW85" s="50"/>
      <c r="IBX85" s="50"/>
      <c r="IBY85" s="50"/>
      <c r="IBZ85" s="50"/>
      <c r="ICA85" s="50"/>
      <c r="ICB85" s="50"/>
      <c r="ICC85" s="50"/>
      <c r="ICD85" s="50"/>
      <c r="ICE85" s="50"/>
      <c r="ICF85" s="50"/>
      <c r="ICG85" s="50"/>
      <c r="ICH85" s="50"/>
      <c r="ICI85" s="50"/>
      <c r="ICJ85" s="50"/>
      <c r="ICK85" s="50"/>
      <c r="ICL85" s="50"/>
      <c r="ICM85" s="50"/>
      <c r="ICN85" s="50"/>
      <c r="ICO85" s="50"/>
      <c r="ICP85" s="50"/>
      <c r="ICQ85" s="50"/>
      <c r="ICR85" s="50"/>
      <c r="ICS85" s="50"/>
      <c r="ICT85" s="50"/>
      <c r="ICU85" s="50"/>
      <c r="ICV85" s="50"/>
      <c r="ICW85" s="50"/>
      <c r="ICX85" s="50"/>
      <c r="ICY85" s="50"/>
      <c r="ICZ85" s="50"/>
      <c r="IDA85" s="50"/>
      <c r="IDB85" s="50"/>
      <c r="IDC85" s="50"/>
      <c r="IDD85" s="50"/>
      <c r="IDE85" s="50"/>
      <c r="IDF85" s="50"/>
      <c r="IDG85" s="50"/>
      <c r="IDH85" s="50"/>
      <c r="IDI85" s="50"/>
      <c r="IDJ85" s="50"/>
      <c r="IDK85" s="50"/>
      <c r="IDL85" s="50"/>
      <c r="IDM85" s="50"/>
      <c r="IDN85" s="50"/>
      <c r="IDO85" s="50"/>
      <c r="IDP85" s="50"/>
      <c r="IDQ85" s="50"/>
      <c r="IDR85" s="50"/>
      <c r="IDS85" s="50"/>
      <c r="IDT85" s="50"/>
      <c r="IDU85" s="50"/>
      <c r="IDV85" s="50"/>
      <c r="IDW85" s="50"/>
      <c r="IDX85" s="50"/>
      <c r="IDY85" s="50"/>
      <c r="IDZ85" s="50"/>
      <c r="IEA85" s="50"/>
      <c r="IEB85" s="50"/>
      <c r="IEC85" s="50"/>
      <c r="IED85" s="50"/>
      <c r="IEE85" s="50"/>
      <c r="IEF85" s="50"/>
      <c r="IEG85" s="50"/>
      <c r="IEH85" s="50"/>
      <c r="IEI85" s="50"/>
      <c r="IEJ85" s="50"/>
      <c r="IEK85" s="50"/>
      <c r="IEL85" s="50"/>
      <c r="IEM85" s="50"/>
      <c r="IEN85" s="50"/>
      <c r="IEO85" s="50"/>
      <c r="IEP85" s="50"/>
      <c r="IEQ85" s="50"/>
      <c r="IER85" s="50"/>
      <c r="IES85" s="50"/>
      <c r="IET85" s="50"/>
      <c r="IEU85" s="50"/>
      <c r="IEV85" s="50"/>
      <c r="IEW85" s="50"/>
      <c r="IEX85" s="50"/>
      <c r="IEY85" s="50"/>
      <c r="IEZ85" s="50"/>
      <c r="IFA85" s="50"/>
      <c r="IFB85" s="50"/>
      <c r="IFC85" s="50"/>
      <c r="IFD85" s="50"/>
      <c r="IFE85" s="50"/>
      <c r="IFF85" s="50"/>
      <c r="IFG85" s="50"/>
      <c r="IFH85" s="50"/>
      <c r="IFI85" s="50"/>
      <c r="IFJ85" s="50"/>
      <c r="IFK85" s="50"/>
      <c r="IFL85" s="50"/>
      <c r="IFM85" s="50"/>
      <c r="IFN85" s="50"/>
      <c r="IFO85" s="50"/>
      <c r="IFP85" s="50"/>
      <c r="IFQ85" s="50"/>
      <c r="IFR85" s="50"/>
      <c r="IFS85" s="50"/>
      <c r="IFT85" s="50"/>
      <c r="IFU85" s="50"/>
      <c r="IFV85" s="50"/>
      <c r="IFW85" s="50"/>
      <c r="IFX85" s="50"/>
      <c r="IFY85" s="50"/>
      <c r="IFZ85" s="50"/>
      <c r="IGA85" s="50"/>
      <c r="IGB85" s="50"/>
      <c r="IGC85" s="50"/>
      <c r="IGD85" s="50"/>
      <c r="IGE85" s="50"/>
      <c r="IGF85" s="50"/>
      <c r="IGG85" s="50"/>
      <c r="IGH85" s="50"/>
      <c r="IGI85" s="50"/>
      <c r="IGJ85" s="50"/>
      <c r="IGK85" s="50"/>
      <c r="IGL85" s="50"/>
      <c r="IGM85" s="50"/>
      <c r="IGN85" s="50"/>
      <c r="IGO85" s="50"/>
      <c r="IGP85" s="50"/>
      <c r="IGQ85" s="50"/>
      <c r="IGR85" s="50"/>
      <c r="IGS85" s="50"/>
      <c r="IGT85" s="50"/>
      <c r="IGU85" s="50"/>
      <c r="IGV85" s="50"/>
      <c r="IGW85" s="50"/>
      <c r="IGX85" s="50"/>
      <c r="IGY85" s="50"/>
      <c r="IGZ85" s="50"/>
      <c r="IHA85" s="50"/>
      <c r="IHB85" s="50"/>
      <c r="IHC85" s="50"/>
      <c r="IHD85" s="50"/>
      <c r="IHE85" s="50"/>
      <c r="IHF85" s="50"/>
      <c r="IHG85" s="50"/>
      <c r="IHH85" s="50"/>
      <c r="IHI85" s="50"/>
      <c r="IHJ85" s="50"/>
      <c r="IHK85" s="50"/>
      <c r="IHL85" s="50"/>
      <c r="IHM85" s="50"/>
      <c r="IHN85" s="50"/>
      <c r="IHO85" s="50"/>
      <c r="IHP85" s="50"/>
      <c r="IHQ85" s="50"/>
      <c r="IHR85" s="50"/>
      <c r="IHS85" s="50"/>
      <c r="IHT85" s="50"/>
      <c r="IHU85" s="50"/>
      <c r="IHV85" s="50"/>
      <c r="IHW85" s="50"/>
      <c r="IHX85" s="50"/>
      <c r="IHY85" s="50"/>
      <c r="IHZ85" s="50"/>
      <c r="IIA85" s="50"/>
      <c r="IIB85" s="50"/>
      <c r="IIC85" s="50"/>
      <c r="IID85" s="50"/>
      <c r="IIE85" s="50"/>
      <c r="IIF85" s="50"/>
      <c r="IIG85" s="50"/>
      <c r="IIH85" s="50"/>
      <c r="III85" s="50"/>
      <c r="IIJ85" s="50"/>
      <c r="IIK85" s="50"/>
      <c r="IIL85" s="50"/>
      <c r="IIM85" s="50"/>
      <c r="IIN85" s="50"/>
      <c r="IIO85" s="50"/>
      <c r="IIP85" s="50"/>
      <c r="IIQ85" s="50"/>
      <c r="IIR85" s="50"/>
      <c r="IIS85" s="50"/>
      <c r="IIT85" s="50"/>
      <c r="IIU85" s="50"/>
      <c r="IIV85" s="50"/>
      <c r="IIW85" s="50"/>
      <c r="IIX85" s="50"/>
      <c r="IIY85" s="50"/>
      <c r="IIZ85" s="50"/>
      <c r="IJA85" s="50"/>
      <c r="IJB85" s="50"/>
      <c r="IJC85" s="50"/>
      <c r="IJD85" s="50"/>
      <c r="IJE85" s="50"/>
      <c r="IJF85" s="50"/>
      <c r="IJG85" s="50"/>
      <c r="IJH85" s="50"/>
      <c r="IJI85" s="50"/>
      <c r="IJJ85" s="50"/>
      <c r="IJK85" s="50"/>
      <c r="IJL85" s="50"/>
      <c r="IJM85" s="50"/>
      <c r="IJN85" s="50"/>
      <c r="IJO85" s="50"/>
      <c r="IJP85" s="50"/>
      <c r="IJQ85" s="50"/>
      <c r="IJR85" s="50"/>
      <c r="IJS85" s="50"/>
      <c r="IJT85" s="50"/>
      <c r="IJU85" s="50"/>
      <c r="IJV85" s="50"/>
      <c r="IJW85" s="50"/>
      <c r="IJX85" s="50"/>
      <c r="IJY85" s="50"/>
      <c r="IJZ85" s="50"/>
      <c r="IKA85" s="50"/>
      <c r="IKB85" s="50"/>
      <c r="IKC85" s="50"/>
      <c r="IKD85" s="50"/>
      <c r="IKE85" s="50"/>
      <c r="IKF85" s="50"/>
      <c r="IKG85" s="50"/>
      <c r="IKH85" s="50"/>
      <c r="IKI85" s="50"/>
      <c r="IKJ85" s="50"/>
      <c r="IKK85" s="50"/>
      <c r="IKL85" s="50"/>
      <c r="IKM85" s="50"/>
      <c r="IKN85" s="50"/>
      <c r="IKO85" s="50"/>
      <c r="IKP85" s="50"/>
      <c r="IKQ85" s="50"/>
      <c r="IKR85" s="50"/>
      <c r="IKS85" s="50"/>
      <c r="IKT85" s="50"/>
      <c r="IKU85" s="50"/>
      <c r="IKV85" s="50"/>
      <c r="IKW85" s="50"/>
      <c r="IKX85" s="50"/>
      <c r="IKY85" s="50"/>
      <c r="IKZ85" s="50"/>
      <c r="ILA85" s="50"/>
      <c r="ILB85" s="50"/>
      <c r="ILC85" s="50"/>
      <c r="ILD85" s="50"/>
      <c r="ILE85" s="50"/>
      <c r="ILF85" s="50"/>
      <c r="ILG85" s="50"/>
      <c r="ILH85" s="50"/>
      <c r="ILI85" s="50"/>
      <c r="ILJ85" s="50"/>
      <c r="ILK85" s="50"/>
      <c r="ILL85" s="50"/>
      <c r="ILM85" s="50"/>
      <c r="ILN85" s="50"/>
      <c r="ILO85" s="50"/>
      <c r="ILP85" s="50"/>
      <c r="ILQ85" s="50"/>
      <c r="ILR85" s="50"/>
      <c r="ILS85" s="50"/>
      <c r="ILT85" s="50"/>
      <c r="ILU85" s="50"/>
      <c r="ILV85" s="50"/>
      <c r="ILW85" s="50"/>
      <c r="ILX85" s="50"/>
      <c r="ILY85" s="50"/>
      <c r="ILZ85" s="50"/>
      <c r="IMA85" s="50"/>
      <c r="IMB85" s="50"/>
      <c r="IMC85" s="50"/>
      <c r="IMD85" s="50"/>
      <c r="IME85" s="50"/>
      <c r="IMF85" s="50"/>
      <c r="IMG85" s="50"/>
      <c r="IMH85" s="50"/>
      <c r="IMI85" s="50"/>
      <c r="IMJ85" s="50"/>
      <c r="IMK85" s="50"/>
      <c r="IML85" s="50"/>
      <c r="IMM85" s="50"/>
      <c r="IMN85" s="50"/>
      <c r="IMO85" s="50"/>
      <c r="IMP85" s="50"/>
      <c r="IMQ85" s="50"/>
      <c r="IMR85" s="50"/>
      <c r="IMS85" s="50"/>
      <c r="IMT85" s="50"/>
      <c r="IMU85" s="50"/>
      <c r="IMV85" s="50"/>
      <c r="IMW85" s="50"/>
      <c r="IMX85" s="50"/>
      <c r="IMY85" s="50"/>
      <c r="IMZ85" s="50"/>
      <c r="INA85" s="50"/>
      <c r="INB85" s="50"/>
      <c r="INC85" s="50"/>
      <c r="IND85" s="50"/>
      <c r="INE85" s="50"/>
      <c r="INF85" s="50"/>
      <c r="ING85" s="50"/>
      <c r="INH85" s="50"/>
      <c r="INI85" s="50"/>
      <c r="INJ85" s="50"/>
      <c r="INK85" s="50"/>
      <c r="INL85" s="50"/>
      <c r="INM85" s="50"/>
      <c r="INN85" s="50"/>
      <c r="INO85" s="50"/>
      <c r="INP85" s="50"/>
      <c r="INQ85" s="50"/>
      <c r="INR85" s="50"/>
      <c r="INS85" s="50"/>
      <c r="INT85" s="50"/>
      <c r="INU85" s="50"/>
      <c r="INV85" s="50"/>
      <c r="INW85" s="50"/>
      <c r="INX85" s="50"/>
      <c r="INY85" s="50"/>
      <c r="INZ85" s="50"/>
      <c r="IOA85" s="50"/>
      <c r="IOB85" s="50"/>
      <c r="IOC85" s="50"/>
      <c r="IOD85" s="50"/>
      <c r="IOE85" s="50"/>
      <c r="IOF85" s="50"/>
      <c r="IOG85" s="50"/>
      <c r="IOH85" s="50"/>
      <c r="IOI85" s="50"/>
      <c r="IOJ85" s="50"/>
      <c r="IOK85" s="50"/>
      <c r="IOL85" s="50"/>
      <c r="IOM85" s="50"/>
      <c r="ION85" s="50"/>
      <c r="IOO85" s="50"/>
      <c r="IOP85" s="50"/>
      <c r="IOQ85" s="50"/>
      <c r="IOR85" s="50"/>
      <c r="IOS85" s="50"/>
      <c r="IOT85" s="50"/>
      <c r="IOU85" s="50"/>
      <c r="IOV85" s="50"/>
      <c r="IOW85" s="50"/>
      <c r="IOX85" s="50"/>
      <c r="IOY85" s="50"/>
      <c r="IOZ85" s="50"/>
      <c r="IPA85" s="50"/>
      <c r="IPB85" s="50"/>
      <c r="IPC85" s="50"/>
      <c r="IPD85" s="50"/>
      <c r="IPE85" s="50"/>
      <c r="IPF85" s="50"/>
      <c r="IPG85" s="50"/>
      <c r="IPH85" s="50"/>
      <c r="IPI85" s="50"/>
      <c r="IPJ85" s="50"/>
      <c r="IPK85" s="50"/>
      <c r="IPL85" s="50"/>
      <c r="IPM85" s="50"/>
      <c r="IPN85" s="50"/>
      <c r="IPO85" s="50"/>
      <c r="IPP85" s="50"/>
      <c r="IPQ85" s="50"/>
      <c r="IPR85" s="50"/>
      <c r="IPS85" s="50"/>
      <c r="IPT85" s="50"/>
      <c r="IPU85" s="50"/>
      <c r="IPV85" s="50"/>
      <c r="IPW85" s="50"/>
      <c r="IPX85" s="50"/>
      <c r="IPY85" s="50"/>
      <c r="IPZ85" s="50"/>
      <c r="IQA85" s="50"/>
      <c r="IQB85" s="50"/>
      <c r="IQC85" s="50"/>
      <c r="IQD85" s="50"/>
      <c r="IQE85" s="50"/>
      <c r="IQF85" s="50"/>
      <c r="IQG85" s="50"/>
      <c r="IQH85" s="50"/>
      <c r="IQI85" s="50"/>
      <c r="IQJ85" s="50"/>
      <c r="IQK85" s="50"/>
      <c r="IQL85" s="50"/>
      <c r="IQM85" s="50"/>
      <c r="IQN85" s="50"/>
      <c r="IQO85" s="50"/>
      <c r="IQP85" s="50"/>
      <c r="IQQ85" s="50"/>
      <c r="IQR85" s="50"/>
      <c r="IQS85" s="50"/>
      <c r="IQT85" s="50"/>
      <c r="IQU85" s="50"/>
      <c r="IQV85" s="50"/>
      <c r="IQW85" s="50"/>
      <c r="IQX85" s="50"/>
      <c r="IQY85" s="50"/>
      <c r="IQZ85" s="50"/>
      <c r="IRA85" s="50"/>
      <c r="IRB85" s="50"/>
      <c r="IRC85" s="50"/>
      <c r="IRD85" s="50"/>
      <c r="IRE85" s="50"/>
      <c r="IRF85" s="50"/>
      <c r="IRG85" s="50"/>
      <c r="IRH85" s="50"/>
      <c r="IRI85" s="50"/>
      <c r="IRJ85" s="50"/>
      <c r="IRK85" s="50"/>
      <c r="IRL85" s="50"/>
      <c r="IRM85" s="50"/>
      <c r="IRN85" s="50"/>
      <c r="IRO85" s="50"/>
      <c r="IRP85" s="50"/>
      <c r="IRQ85" s="50"/>
      <c r="IRR85" s="50"/>
      <c r="IRS85" s="50"/>
      <c r="IRT85" s="50"/>
      <c r="IRU85" s="50"/>
      <c r="IRV85" s="50"/>
      <c r="IRW85" s="50"/>
      <c r="IRX85" s="50"/>
      <c r="IRY85" s="50"/>
      <c r="IRZ85" s="50"/>
      <c r="ISA85" s="50"/>
      <c r="ISB85" s="50"/>
      <c r="ISC85" s="50"/>
      <c r="ISD85" s="50"/>
      <c r="ISE85" s="50"/>
      <c r="ISF85" s="50"/>
      <c r="ISG85" s="50"/>
      <c r="ISH85" s="50"/>
      <c r="ISI85" s="50"/>
      <c r="ISJ85" s="50"/>
      <c r="ISK85" s="50"/>
      <c r="ISL85" s="50"/>
      <c r="ISM85" s="50"/>
      <c r="ISN85" s="50"/>
      <c r="ISO85" s="50"/>
      <c r="ISP85" s="50"/>
      <c r="ISQ85" s="50"/>
      <c r="ISR85" s="50"/>
      <c r="ISS85" s="50"/>
      <c r="IST85" s="50"/>
      <c r="ISU85" s="50"/>
      <c r="ISV85" s="50"/>
      <c r="ISW85" s="50"/>
      <c r="ISX85" s="50"/>
      <c r="ISY85" s="50"/>
      <c r="ISZ85" s="50"/>
      <c r="ITA85" s="50"/>
      <c r="ITB85" s="50"/>
      <c r="ITC85" s="50"/>
      <c r="ITD85" s="50"/>
      <c r="ITE85" s="50"/>
      <c r="ITF85" s="50"/>
      <c r="ITG85" s="50"/>
      <c r="ITH85" s="50"/>
      <c r="ITI85" s="50"/>
      <c r="ITJ85" s="50"/>
      <c r="ITK85" s="50"/>
      <c r="ITL85" s="50"/>
      <c r="ITM85" s="50"/>
      <c r="ITN85" s="50"/>
      <c r="ITO85" s="50"/>
      <c r="ITP85" s="50"/>
      <c r="ITQ85" s="50"/>
      <c r="ITR85" s="50"/>
      <c r="ITS85" s="50"/>
      <c r="ITT85" s="50"/>
      <c r="ITU85" s="50"/>
      <c r="ITV85" s="50"/>
      <c r="ITW85" s="50"/>
      <c r="ITX85" s="50"/>
      <c r="ITY85" s="50"/>
      <c r="ITZ85" s="50"/>
      <c r="IUA85" s="50"/>
      <c r="IUB85" s="50"/>
      <c r="IUC85" s="50"/>
      <c r="IUD85" s="50"/>
      <c r="IUE85" s="50"/>
      <c r="IUF85" s="50"/>
      <c r="IUG85" s="50"/>
      <c r="IUH85" s="50"/>
      <c r="IUI85" s="50"/>
      <c r="IUJ85" s="50"/>
      <c r="IUK85" s="50"/>
      <c r="IUL85" s="50"/>
      <c r="IUM85" s="50"/>
      <c r="IUN85" s="50"/>
      <c r="IUO85" s="50"/>
      <c r="IUP85" s="50"/>
      <c r="IUQ85" s="50"/>
      <c r="IUR85" s="50"/>
      <c r="IUS85" s="50"/>
      <c r="IUT85" s="50"/>
      <c r="IUU85" s="50"/>
      <c r="IUV85" s="50"/>
      <c r="IUW85" s="50"/>
      <c r="IUX85" s="50"/>
      <c r="IUY85" s="50"/>
      <c r="IUZ85" s="50"/>
      <c r="IVA85" s="50"/>
      <c r="IVB85" s="50"/>
      <c r="IVC85" s="50"/>
      <c r="IVD85" s="50"/>
      <c r="IVE85" s="50"/>
      <c r="IVF85" s="50"/>
      <c r="IVG85" s="50"/>
      <c r="IVH85" s="50"/>
      <c r="IVI85" s="50"/>
      <c r="IVJ85" s="50"/>
      <c r="IVK85" s="50"/>
      <c r="IVL85" s="50"/>
      <c r="IVM85" s="50"/>
      <c r="IVN85" s="50"/>
      <c r="IVO85" s="50"/>
      <c r="IVP85" s="50"/>
      <c r="IVQ85" s="50"/>
      <c r="IVR85" s="50"/>
      <c r="IVS85" s="50"/>
      <c r="IVT85" s="50"/>
      <c r="IVU85" s="50"/>
      <c r="IVV85" s="50"/>
      <c r="IVW85" s="50"/>
      <c r="IVX85" s="50"/>
      <c r="IVY85" s="50"/>
      <c r="IVZ85" s="50"/>
      <c r="IWA85" s="50"/>
      <c r="IWB85" s="50"/>
      <c r="IWC85" s="50"/>
      <c r="IWD85" s="50"/>
      <c r="IWE85" s="50"/>
      <c r="IWF85" s="50"/>
      <c r="IWG85" s="50"/>
      <c r="IWH85" s="50"/>
      <c r="IWI85" s="50"/>
      <c r="IWJ85" s="50"/>
      <c r="IWK85" s="50"/>
      <c r="IWL85" s="50"/>
      <c r="IWM85" s="50"/>
      <c r="IWN85" s="50"/>
      <c r="IWO85" s="50"/>
      <c r="IWP85" s="50"/>
      <c r="IWQ85" s="50"/>
      <c r="IWR85" s="50"/>
      <c r="IWS85" s="50"/>
      <c r="IWT85" s="50"/>
      <c r="IWU85" s="50"/>
      <c r="IWV85" s="50"/>
      <c r="IWW85" s="50"/>
      <c r="IWX85" s="50"/>
      <c r="IWY85" s="50"/>
      <c r="IWZ85" s="50"/>
      <c r="IXA85" s="50"/>
      <c r="IXB85" s="50"/>
      <c r="IXC85" s="50"/>
      <c r="IXD85" s="50"/>
      <c r="IXE85" s="50"/>
      <c r="IXF85" s="50"/>
      <c r="IXG85" s="50"/>
      <c r="IXH85" s="50"/>
      <c r="IXI85" s="50"/>
      <c r="IXJ85" s="50"/>
      <c r="IXK85" s="50"/>
      <c r="IXL85" s="50"/>
      <c r="IXM85" s="50"/>
      <c r="IXN85" s="50"/>
      <c r="IXO85" s="50"/>
      <c r="IXP85" s="50"/>
      <c r="IXQ85" s="50"/>
      <c r="IXR85" s="50"/>
      <c r="IXS85" s="50"/>
      <c r="IXT85" s="50"/>
      <c r="IXU85" s="50"/>
      <c r="IXV85" s="50"/>
      <c r="IXW85" s="50"/>
      <c r="IXX85" s="50"/>
      <c r="IXY85" s="50"/>
      <c r="IXZ85" s="50"/>
      <c r="IYA85" s="50"/>
      <c r="IYB85" s="50"/>
      <c r="IYC85" s="50"/>
      <c r="IYD85" s="50"/>
      <c r="IYE85" s="50"/>
      <c r="IYF85" s="50"/>
      <c r="IYG85" s="50"/>
      <c r="IYH85" s="50"/>
      <c r="IYI85" s="50"/>
      <c r="IYJ85" s="50"/>
      <c r="IYK85" s="50"/>
      <c r="IYL85" s="50"/>
      <c r="IYM85" s="50"/>
      <c r="IYN85" s="50"/>
      <c r="IYO85" s="50"/>
      <c r="IYP85" s="50"/>
      <c r="IYQ85" s="50"/>
      <c r="IYR85" s="50"/>
      <c r="IYS85" s="50"/>
      <c r="IYT85" s="50"/>
      <c r="IYU85" s="50"/>
      <c r="IYV85" s="50"/>
      <c r="IYW85" s="50"/>
      <c r="IYX85" s="50"/>
      <c r="IYY85" s="50"/>
      <c r="IYZ85" s="50"/>
      <c r="IZA85" s="50"/>
      <c r="IZB85" s="50"/>
      <c r="IZC85" s="50"/>
      <c r="IZD85" s="50"/>
      <c r="IZE85" s="50"/>
      <c r="IZF85" s="50"/>
      <c r="IZG85" s="50"/>
      <c r="IZH85" s="50"/>
      <c r="IZI85" s="50"/>
      <c r="IZJ85" s="50"/>
      <c r="IZK85" s="50"/>
      <c r="IZL85" s="50"/>
      <c r="IZM85" s="50"/>
      <c r="IZN85" s="50"/>
      <c r="IZO85" s="50"/>
      <c r="IZP85" s="50"/>
      <c r="IZQ85" s="50"/>
      <c r="IZR85" s="50"/>
      <c r="IZS85" s="50"/>
      <c r="IZT85" s="50"/>
      <c r="IZU85" s="50"/>
      <c r="IZV85" s="50"/>
      <c r="IZW85" s="50"/>
      <c r="IZX85" s="50"/>
      <c r="IZY85" s="50"/>
      <c r="IZZ85" s="50"/>
      <c r="JAA85" s="50"/>
      <c r="JAB85" s="50"/>
      <c r="JAC85" s="50"/>
      <c r="JAD85" s="50"/>
      <c r="JAE85" s="50"/>
      <c r="JAF85" s="50"/>
      <c r="JAG85" s="50"/>
      <c r="JAH85" s="50"/>
      <c r="JAI85" s="50"/>
      <c r="JAJ85" s="50"/>
      <c r="JAK85" s="50"/>
      <c r="JAL85" s="50"/>
      <c r="JAM85" s="50"/>
      <c r="JAN85" s="50"/>
      <c r="JAO85" s="50"/>
      <c r="JAP85" s="50"/>
      <c r="JAQ85" s="50"/>
      <c r="JAR85" s="50"/>
      <c r="JAS85" s="50"/>
      <c r="JAT85" s="50"/>
      <c r="JAU85" s="50"/>
      <c r="JAV85" s="50"/>
      <c r="JAW85" s="50"/>
      <c r="JAX85" s="50"/>
      <c r="JAY85" s="50"/>
      <c r="JAZ85" s="50"/>
      <c r="JBA85" s="50"/>
      <c r="JBB85" s="50"/>
      <c r="JBC85" s="50"/>
      <c r="JBD85" s="50"/>
      <c r="JBE85" s="50"/>
      <c r="JBF85" s="50"/>
      <c r="JBG85" s="50"/>
      <c r="JBH85" s="50"/>
      <c r="JBI85" s="50"/>
      <c r="JBJ85" s="50"/>
      <c r="JBK85" s="50"/>
      <c r="JBL85" s="50"/>
      <c r="JBM85" s="50"/>
      <c r="JBN85" s="50"/>
      <c r="JBO85" s="50"/>
      <c r="JBP85" s="50"/>
      <c r="JBQ85" s="50"/>
      <c r="JBR85" s="50"/>
      <c r="JBS85" s="50"/>
      <c r="JBT85" s="50"/>
      <c r="JBU85" s="50"/>
      <c r="JBV85" s="50"/>
      <c r="JBW85" s="50"/>
      <c r="JBX85" s="50"/>
      <c r="JBY85" s="50"/>
      <c r="JBZ85" s="50"/>
      <c r="JCA85" s="50"/>
      <c r="JCB85" s="50"/>
      <c r="JCC85" s="50"/>
      <c r="JCD85" s="50"/>
      <c r="JCE85" s="50"/>
      <c r="JCF85" s="50"/>
      <c r="JCG85" s="50"/>
      <c r="JCH85" s="50"/>
      <c r="JCI85" s="50"/>
      <c r="JCJ85" s="50"/>
      <c r="JCK85" s="50"/>
      <c r="JCL85" s="50"/>
      <c r="JCM85" s="50"/>
      <c r="JCN85" s="50"/>
      <c r="JCO85" s="50"/>
      <c r="JCP85" s="50"/>
      <c r="JCQ85" s="50"/>
      <c r="JCR85" s="50"/>
      <c r="JCS85" s="50"/>
      <c r="JCT85" s="50"/>
      <c r="JCU85" s="50"/>
      <c r="JCV85" s="50"/>
      <c r="JCW85" s="50"/>
      <c r="JCX85" s="50"/>
      <c r="JCY85" s="50"/>
      <c r="JCZ85" s="50"/>
      <c r="JDA85" s="50"/>
      <c r="JDB85" s="50"/>
      <c r="JDC85" s="50"/>
      <c r="JDD85" s="50"/>
      <c r="JDE85" s="50"/>
      <c r="JDF85" s="50"/>
      <c r="JDG85" s="50"/>
      <c r="JDH85" s="50"/>
      <c r="JDI85" s="50"/>
      <c r="JDJ85" s="50"/>
      <c r="JDK85" s="50"/>
      <c r="JDL85" s="50"/>
      <c r="JDM85" s="50"/>
      <c r="JDN85" s="50"/>
      <c r="JDO85" s="50"/>
      <c r="JDP85" s="50"/>
      <c r="JDQ85" s="50"/>
      <c r="JDR85" s="50"/>
      <c r="JDS85" s="50"/>
      <c r="JDT85" s="50"/>
      <c r="JDU85" s="50"/>
      <c r="JDV85" s="50"/>
      <c r="JDW85" s="50"/>
      <c r="JDX85" s="50"/>
      <c r="JDY85" s="50"/>
      <c r="JDZ85" s="50"/>
      <c r="JEA85" s="50"/>
      <c r="JEB85" s="50"/>
      <c r="JEC85" s="50"/>
      <c r="JED85" s="50"/>
      <c r="JEE85" s="50"/>
      <c r="JEF85" s="50"/>
      <c r="JEG85" s="50"/>
      <c r="JEH85" s="50"/>
      <c r="JEI85" s="50"/>
      <c r="JEJ85" s="50"/>
      <c r="JEK85" s="50"/>
      <c r="JEL85" s="50"/>
      <c r="JEM85" s="50"/>
      <c r="JEN85" s="50"/>
      <c r="JEO85" s="50"/>
      <c r="JEP85" s="50"/>
      <c r="JEQ85" s="50"/>
      <c r="JER85" s="50"/>
      <c r="JES85" s="50"/>
      <c r="JET85" s="50"/>
      <c r="JEU85" s="50"/>
      <c r="JEV85" s="50"/>
      <c r="JEW85" s="50"/>
      <c r="JEX85" s="50"/>
      <c r="JEY85" s="50"/>
      <c r="JEZ85" s="50"/>
      <c r="JFA85" s="50"/>
      <c r="JFB85" s="50"/>
      <c r="JFC85" s="50"/>
      <c r="JFD85" s="50"/>
      <c r="JFE85" s="50"/>
      <c r="JFF85" s="50"/>
      <c r="JFG85" s="50"/>
      <c r="JFH85" s="50"/>
      <c r="JFI85" s="50"/>
      <c r="JFJ85" s="50"/>
      <c r="JFK85" s="50"/>
      <c r="JFL85" s="50"/>
      <c r="JFM85" s="50"/>
      <c r="JFN85" s="50"/>
      <c r="JFO85" s="50"/>
      <c r="JFP85" s="50"/>
      <c r="JFQ85" s="50"/>
      <c r="JFR85" s="50"/>
      <c r="JFS85" s="50"/>
      <c r="JFT85" s="50"/>
      <c r="JFU85" s="50"/>
      <c r="JFV85" s="50"/>
      <c r="JFW85" s="50"/>
      <c r="JFX85" s="50"/>
      <c r="JFY85" s="50"/>
      <c r="JFZ85" s="50"/>
      <c r="JGA85" s="50"/>
      <c r="JGB85" s="50"/>
      <c r="JGC85" s="50"/>
      <c r="JGD85" s="50"/>
      <c r="JGE85" s="50"/>
      <c r="JGF85" s="50"/>
      <c r="JGG85" s="50"/>
      <c r="JGH85" s="50"/>
      <c r="JGI85" s="50"/>
      <c r="JGJ85" s="50"/>
      <c r="JGK85" s="50"/>
      <c r="JGL85" s="50"/>
      <c r="JGM85" s="50"/>
      <c r="JGN85" s="50"/>
      <c r="JGO85" s="50"/>
      <c r="JGP85" s="50"/>
      <c r="JGQ85" s="50"/>
      <c r="JGR85" s="50"/>
      <c r="JGS85" s="50"/>
      <c r="JGT85" s="50"/>
      <c r="JGU85" s="50"/>
      <c r="JGV85" s="50"/>
      <c r="JGW85" s="50"/>
      <c r="JGX85" s="50"/>
      <c r="JGY85" s="50"/>
      <c r="JGZ85" s="50"/>
      <c r="JHA85" s="50"/>
      <c r="JHB85" s="50"/>
      <c r="JHC85" s="50"/>
      <c r="JHD85" s="50"/>
      <c r="JHE85" s="50"/>
      <c r="JHF85" s="50"/>
      <c r="JHG85" s="50"/>
      <c r="JHH85" s="50"/>
      <c r="JHI85" s="50"/>
      <c r="JHJ85" s="50"/>
      <c r="JHK85" s="50"/>
      <c r="JHL85" s="50"/>
      <c r="JHM85" s="50"/>
      <c r="JHN85" s="50"/>
      <c r="JHO85" s="50"/>
      <c r="JHP85" s="50"/>
      <c r="JHQ85" s="50"/>
      <c r="JHR85" s="50"/>
      <c r="JHS85" s="50"/>
      <c r="JHT85" s="50"/>
      <c r="JHU85" s="50"/>
      <c r="JHV85" s="50"/>
      <c r="JHW85" s="50"/>
      <c r="JHX85" s="50"/>
      <c r="JHY85" s="50"/>
      <c r="JHZ85" s="50"/>
      <c r="JIA85" s="50"/>
      <c r="JIB85" s="50"/>
      <c r="JIC85" s="50"/>
      <c r="JID85" s="50"/>
      <c r="JIE85" s="50"/>
      <c r="JIF85" s="50"/>
      <c r="JIG85" s="50"/>
      <c r="JIH85" s="50"/>
      <c r="JII85" s="50"/>
      <c r="JIJ85" s="50"/>
      <c r="JIK85" s="50"/>
      <c r="JIL85" s="50"/>
      <c r="JIM85" s="50"/>
      <c r="JIN85" s="50"/>
      <c r="JIO85" s="50"/>
      <c r="JIP85" s="50"/>
      <c r="JIQ85" s="50"/>
      <c r="JIR85" s="50"/>
      <c r="JIS85" s="50"/>
      <c r="JIT85" s="50"/>
      <c r="JIU85" s="50"/>
      <c r="JIV85" s="50"/>
      <c r="JIW85" s="50"/>
      <c r="JIX85" s="50"/>
      <c r="JIY85" s="50"/>
      <c r="JIZ85" s="50"/>
      <c r="JJA85" s="50"/>
      <c r="JJB85" s="50"/>
      <c r="JJC85" s="50"/>
      <c r="JJD85" s="50"/>
      <c r="JJE85" s="50"/>
      <c r="JJF85" s="50"/>
      <c r="JJG85" s="50"/>
      <c r="JJH85" s="50"/>
      <c r="JJI85" s="50"/>
      <c r="JJJ85" s="50"/>
      <c r="JJK85" s="50"/>
      <c r="JJL85" s="50"/>
      <c r="JJM85" s="50"/>
      <c r="JJN85" s="50"/>
      <c r="JJO85" s="50"/>
      <c r="JJP85" s="50"/>
      <c r="JJQ85" s="50"/>
      <c r="JJR85" s="50"/>
      <c r="JJS85" s="50"/>
      <c r="JJT85" s="50"/>
      <c r="JJU85" s="50"/>
      <c r="JJV85" s="50"/>
      <c r="JJW85" s="50"/>
      <c r="JJX85" s="50"/>
      <c r="JJY85" s="50"/>
      <c r="JJZ85" s="50"/>
      <c r="JKA85" s="50"/>
      <c r="JKB85" s="50"/>
      <c r="JKC85" s="50"/>
      <c r="JKD85" s="50"/>
      <c r="JKE85" s="50"/>
      <c r="JKF85" s="50"/>
      <c r="JKG85" s="50"/>
      <c r="JKH85" s="50"/>
      <c r="JKI85" s="50"/>
      <c r="JKJ85" s="50"/>
      <c r="JKK85" s="50"/>
      <c r="JKL85" s="50"/>
      <c r="JKM85" s="50"/>
      <c r="JKN85" s="50"/>
      <c r="JKO85" s="50"/>
      <c r="JKP85" s="50"/>
      <c r="JKQ85" s="50"/>
      <c r="JKR85" s="50"/>
      <c r="JKS85" s="50"/>
      <c r="JKT85" s="50"/>
      <c r="JKU85" s="50"/>
      <c r="JKV85" s="50"/>
      <c r="JKW85" s="50"/>
      <c r="JKX85" s="50"/>
      <c r="JKY85" s="50"/>
      <c r="JKZ85" s="50"/>
      <c r="JLA85" s="50"/>
      <c r="JLB85" s="50"/>
      <c r="JLC85" s="50"/>
      <c r="JLD85" s="50"/>
      <c r="JLE85" s="50"/>
      <c r="JLF85" s="50"/>
      <c r="JLG85" s="50"/>
      <c r="JLH85" s="50"/>
      <c r="JLI85" s="50"/>
      <c r="JLJ85" s="50"/>
      <c r="JLK85" s="50"/>
      <c r="JLL85" s="50"/>
      <c r="JLM85" s="50"/>
      <c r="JLN85" s="50"/>
      <c r="JLO85" s="50"/>
      <c r="JLP85" s="50"/>
      <c r="JLQ85" s="50"/>
      <c r="JLR85" s="50"/>
      <c r="JLS85" s="50"/>
      <c r="JLT85" s="50"/>
      <c r="JLU85" s="50"/>
      <c r="JLV85" s="50"/>
      <c r="JLW85" s="50"/>
      <c r="JLX85" s="50"/>
      <c r="JLY85" s="50"/>
      <c r="JLZ85" s="50"/>
      <c r="JMA85" s="50"/>
      <c r="JMB85" s="50"/>
      <c r="JMC85" s="50"/>
      <c r="JMD85" s="50"/>
      <c r="JME85" s="50"/>
      <c r="JMF85" s="50"/>
      <c r="JMG85" s="50"/>
      <c r="JMH85" s="50"/>
      <c r="JMI85" s="50"/>
      <c r="JMJ85" s="50"/>
      <c r="JMK85" s="50"/>
      <c r="JML85" s="50"/>
      <c r="JMM85" s="50"/>
      <c r="JMN85" s="50"/>
      <c r="JMO85" s="50"/>
      <c r="JMP85" s="50"/>
      <c r="JMQ85" s="50"/>
      <c r="JMR85" s="50"/>
      <c r="JMS85" s="50"/>
      <c r="JMT85" s="50"/>
      <c r="JMU85" s="50"/>
      <c r="JMV85" s="50"/>
      <c r="JMW85" s="50"/>
      <c r="JMX85" s="50"/>
      <c r="JMY85" s="50"/>
      <c r="JMZ85" s="50"/>
      <c r="JNA85" s="50"/>
      <c r="JNB85" s="50"/>
      <c r="JNC85" s="50"/>
      <c r="JND85" s="50"/>
      <c r="JNE85" s="50"/>
      <c r="JNF85" s="50"/>
      <c r="JNG85" s="50"/>
      <c r="JNH85" s="50"/>
      <c r="JNI85" s="50"/>
      <c r="JNJ85" s="50"/>
      <c r="JNK85" s="50"/>
      <c r="JNL85" s="50"/>
      <c r="JNM85" s="50"/>
      <c r="JNN85" s="50"/>
      <c r="JNO85" s="50"/>
      <c r="JNP85" s="50"/>
      <c r="JNQ85" s="50"/>
      <c r="JNR85" s="50"/>
      <c r="JNS85" s="50"/>
      <c r="JNT85" s="50"/>
      <c r="JNU85" s="50"/>
      <c r="JNV85" s="50"/>
      <c r="JNW85" s="50"/>
      <c r="JNX85" s="50"/>
      <c r="JNY85" s="50"/>
      <c r="JNZ85" s="50"/>
      <c r="JOA85" s="50"/>
      <c r="JOB85" s="50"/>
      <c r="JOC85" s="50"/>
      <c r="JOD85" s="50"/>
      <c r="JOE85" s="50"/>
      <c r="JOF85" s="50"/>
      <c r="JOG85" s="50"/>
      <c r="JOH85" s="50"/>
      <c r="JOI85" s="50"/>
      <c r="JOJ85" s="50"/>
      <c r="JOK85" s="50"/>
      <c r="JOL85" s="50"/>
      <c r="JOM85" s="50"/>
      <c r="JON85" s="50"/>
      <c r="JOO85" s="50"/>
      <c r="JOP85" s="50"/>
      <c r="JOQ85" s="50"/>
      <c r="JOR85" s="50"/>
      <c r="JOS85" s="50"/>
      <c r="JOT85" s="50"/>
      <c r="JOU85" s="50"/>
      <c r="JOV85" s="50"/>
      <c r="JOW85" s="50"/>
      <c r="JOX85" s="50"/>
      <c r="JOY85" s="50"/>
      <c r="JOZ85" s="50"/>
      <c r="JPA85" s="50"/>
      <c r="JPB85" s="50"/>
      <c r="JPC85" s="50"/>
      <c r="JPD85" s="50"/>
      <c r="JPE85" s="50"/>
      <c r="JPF85" s="50"/>
      <c r="JPG85" s="50"/>
      <c r="JPH85" s="50"/>
      <c r="JPI85" s="50"/>
      <c r="JPJ85" s="50"/>
      <c r="JPK85" s="50"/>
      <c r="JPL85" s="50"/>
      <c r="JPM85" s="50"/>
      <c r="JPN85" s="50"/>
      <c r="JPO85" s="50"/>
      <c r="JPP85" s="50"/>
      <c r="JPQ85" s="50"/>
      <c r="JPR85" s="50"/>
      <c r="JPS85" s="50"/>
      <c r="JPT85" s="50"/>
      <c r="JPU85" s="50"/>
      <c r="JPV85" s="50"/>
      <c r="JPW85" s="50"/>
      <c r="JPX85" s="50"/>
      <c r="JPY85" s="50"/>
      <c r="JPZ85" s="50"/>
      <c r="JQA85" s="50"/>
      <c r="JQB85" s="50"/>
      <c r="JQC85" s="50"/>
      <c r="JQD85" s="50"/>
      <c r="JQE85" s="50"/>
      <c r="JQF85" s="50"/>
      <c r="JQG85" s="50"/>
      <c r="JQH85" s="50"/>
      <c r="JQI85" s="50"/>
      <c r="JQJ85" s="50"/>
      <c r="JQK85" s="50"/>
      <c r="JQL85" s="50"/>
      <c r="JQM85" s="50"/>
      <c r="JQN85" s="50"/>
      <c r="JQO85" s="50"/>
      <c r="JQP85" s="50"/>
      <c r="JQQ85" s="50"/>
      <c r="JQR85" s="50"/>
      <c r="JQS85" s="50"/>
      <c r="JQT85" s="50"/>
      <c r="JQU85" s="50"/>
      <c r="JQV85" s="50"/>
      <c r="JQW85" s="50"/>
      <c r="JQX85" s="50"/>
      <c r="JQY85" s="50"/>
      <c r="JQZ85" s="50"/>
      <c r="JRA85" s="50"/>
      <c r="JRB85" s="50"/>
      <c r="JRC85" s="50"/>
      <c r="JRD85" s="50"/>
      <c r="JRE85" s="50"/>
      <c r="JRF85" s="50"/>
      <c r="JRG85" s="50"/>
      <c r="JRH85" s="50"/>
      <c r="JRI85" s="50"/>
      <c r="JRJ85" s="50"/>
      <c r="JRK85" s="50"/>
      <c r="JRL85" s="50"/>
      <c r="JRM85" s="50"/>
      <c r="JRN85" s="50"/>
      <c r="JRO85" s="50"/>
      <c r="JRP85" s="50"/>
      <c r="JRQ85" s="50"/>
      <c r="JRR85" s="50"/>
      <c r="JRS85" s="50"/>
      <c r="JRT85" s="50"/>
      <c r="JRU85" s="50"/>
      <c r="JRV85" s="50"/>
      <c r="JRW85" s="50"/>
      <c r="JRX85" s="50"/>
      <c r="JRY85" s="50"/>
      <c r="JRZ85" s="50"/>
      <c r="JSA85" s="50"/>
      <c r="JSB85" s="50"/>
      <c r="JSC85" s="50"/>
      <c r="JSD85" s="50"/>
      <c r="JSE85" s="50"/>
      <c r="JSF85" s="50"/>
      <c r="JSG85" s="50"/>
      <c r="JSH85" s="50"/>
      <c r="JSI85" s="50"/>
      <c r="JSJ85" s="50"/>
      <c r="JSK85" s="50"/>
      <c r="JSL85" s="50"/>
      <c r="JSM85" s="50"/>
      <c r="JSN85" s="50"/>
      <c r="JSO85" s="50"/>
      <c r="JSP85" s="50"/>
      <c r="JSQ85" s="50"/>
      <c r="JSR85" s="50"/>
      <c r="JSS85" s="50"/>
      <c r="JST85" s="50"/>
      <c r="JSU85" s="50"/>
      <c r="JSV85" s="50"/>
      <c r="JSW85" s="50"/>
      <c r="JSX85" s="50"/>
      <c r="JSY85" s="50"/>
      <c r="JSZ85" s="50"/>
      <c r="JTA85" s="50"/>
      <c r="JTB85" s="50"/>
      <c r="JTC85" s="50"/>
      <c r="JTD85" s="50"/>
      <c r="JTE85" s="50"/>
      <c r="JTF85" s="50"/>
      <c r="JTG85" s="50"/>
      <c r="JTH85" s="50"/>
      <c r="JTI85" s="50"/>
      <c r="JTJ85" s="50"/>
      <c r="JTK85" s="50"/>
      <c r="JTL85" s="50"/>
      <c r="JTM85" s="50"/>
      <c r="JTN85" s="50"/>
      <c r="JTO85" s="50"/>
      <c r="JTP85" s="50"/>
      <c r="JTQ85" s="50"/>
      <c r="JTR85" s="50"/>
      <c r="JTS85" s="50"/>
      <c r="JTT85" s="50"/>
      <c r="JTU85" s="50"/>
      <c r="JTV85" s="50"/>
      <c r="JTW85" s="50"/>
      <c r="JTX85" s="50"/>
      <c r="JTY85" s="50"/>
      <c r="JTZ85" s="50"/>
      <c r="JUA85" s="50"/>
      <c r="JUB85" s="50"/>
      <c r="JUC85" s="50"/>
      <c r="JUD85" s="50"/>
      <c r="JUE85" s="50"/>
      <c r="JUF85" s="50"/>
      <c r="JUG85" s="50"/>
      <c r="JUH85" s="50"/>
      <c r="JUI85" s="50"/>
      <c r="JUJ85" s="50"/>
      <c r="JUK85" s="50"/>
      <c r="JUL85" s="50"/>
      <c r="JUM85" s="50"/>
      <c r="JUN85" s="50"/>
      <c r="JUO85" s="50"/>
      <c r="JUP85" s="50"/>
      <c r="JUQ85" s="50"/>
      <c r="JUR85" s="50"/>
      <c r="JUS85" s="50"/>
      <c r="JUT85" s="50"/>
      <c r="JUU85" s="50"/>
      <c r="JUV85" s="50"/>
      <c r="JUW85" s="50"/>
      <c r="JUX85" s="50"/>
      <c r="JUY85" s="50"/>
      <c r="JUZ85" s="50"/>
      <c r="JVA85" s="50"/>
      <c r="JVB85" s="50"/>
      <c r="JVC85" s="50"/>
      <c r="JVD85" s="50"/>
      <c r="JVE85" s="50"/>
      <c r="JVF85" s="50"/>
      <c r="JVG85" s="50"/>
      <c r="JVH85" s="50"/>
      <c r="JVI85" s="50"/>
      <c r="JVJ85" s="50"/>
      <c r="JVK85" s="50"/>
      <c r="JVL85" s="50"/>
      <c r="JVM85" s="50"/>
      <c r="JVN85" s="50"/>
      <c r="JVO85" s="50"/>
      <c r="JVP85" s="50"/>
      <c r="JVQ85" s="50"/>
      <c r="JVR85" s="50"/>
      <c r="JVS85" s="50"/>
      <c r="JVT85" s="50"/>
      <c r="JVU85" s="50"/>
      <c r="JVV85" s="50"/>
      <c r="JVW85" s="50"/>
      <c r="JVX85" s="50"/>
      <c r="JVY85" s="50"/>
      <c r="JVZ85" s="50"/>
      <c r="JWA85" s="50"/>
      <c r="JWB85" s="50"/>
      <c r="JWC85" s="50"/>
      <c r="JWD85" s="50"/>
      <c r="JWE85" s="50"/>
      <c r="JWF85" s="50"/>
      <c r="JWG85" s="50"/>
      <c r="JWH85" s="50"/>
      <c r="JWI85" s="50"/>
      <c r="JWJ85" s="50"/>
      <c r="JWK85" s="50"/>
      <c r="JWL85" s="50"/>
      <c r="JWM85" s="50"/>
      <c r="JWN85" s="50"/>
      <c r="JWO85" s="50"/>
      <c r="JWP85" s="50"/>
      <c r="JWQ85" s="50"/>
      <c r="JWR85" s="50"/>
      <c r="JWS85" s="50"/>
      <c r="JWT85" s="50"/>
      <c r="JWU85" s="50"/>
      <c r="JWV85" s="50"/>
      <c r="JWW85" s="50"/>
      <c r="JWX85" s="50"/>
      <c r="JWY85" s="50"/>
      <c r="JWZ85" s="50"/>
      <c r="JXA85" s="50"/>
      <c r="JXB85" s="50"/>
      <c r="JXC85" s="50"/>
      <c r="JXD85" s="50"/>
      <c r="JXE85" s="50"/>
      <c r="JXF85" s="50"/>
      <c r="JXG85" s="50"/>
      <c r="JXH85" s="50"/>
      <c r="JXI85" s="50"/>
      <c r="JXJ85" s="50"/>
      <c r="JXK85" s="50"/>
      <c r="JXL85" s="50"/>
      <c r="JXM85" s="50"/>
      <c r="JXN85" s="50"/>
      <c r="JXO85" s="50"/>
      <c r="JXP85" s="50"/>
      <c r="JXQ85" s="50"/>
      <c r="JXR85" s="50"/>
      <c r="JXS85" s="50"/>
      <c r="JXT85" s="50"/>
      <c r="JXU85" s="50"/>
      <c r="JXV85" s="50"/>
      <c r="JXW85" s="50"/>
      <c r="JXX85" s="50"/>
      <c r="JXY85" s="50"/>
      <c r="JXZ85" s="50"/>
      <c r="JYA85" s="50"/>
      <c r="JYB85" s="50"/>
      <c r="JYC85" s="50"/>
      <c r="JYD85" s="50"/>
      <c r="JYE85" s="50"/>
      <c r="JYF85" s="50"/>
      <c r="JYG85" s="50"/>
      <c r="JYH85" s="50"/>
      <c r="JYI85" s="50"/>
      <c r="JYJ85" s="50"/>
      <c r="JYK85" s="50"/>
      <c r="JYL85" s="50"/>
      <c r="JYM85" s="50"/>
      <c r="JYN85" s="50"/>
      <c r="JYO85" s="50"/>
      <c r="JYP85" s="50"/>
      <c r="JYQ85" s="50"/>
      <c r="JYR85" s="50"/>
      <c r="JYS85" s="50"/>
      <c r="JYT85" s="50"/>
      <c r="JYU85" s="50"/>
      <c r="JYV85" s="50"/>
      <c r="JYW85" s="50"/>
      <c r="JYX85" s="50"/>
      <c r="JYY85" s="50"/>
      <c r="JYZ85" s="50"/>
      <c r="JZA85" s="50"/>
      <c r="JZB85" s="50"/>
      <c r="JZC85" s="50"/>
      <c r="JZD85" s="50"/>
      <c r="JZE85" s="50"/>
      <c r="JZF85" s="50"/>
      <c r="JZG85" s="50"/>
      <c r="JZH85" s="50"/>
      <c r="JZI85" s="50"/>
      <c r="JZJ85" s="50"/>
      <c r="JZK85" s="50"/>
      <c r="JZL85" s="50"/>
      <c r="JZM85" s="50"/>
      <c r="JZN85" s="50"/>
      <c r="JZO85" s="50"/>
      <c r="JZP85" s="50"/>
      <c r="JZQ85" s="50"/>
      <c r="JZR85" s="50"/>
      <c r="JZS85" s="50"/>
      <c r="JZT85" s="50"/>
      <c r="JZU85" s="50"/>
      <c r="JZV85" s="50"/>
      <c r="JZW85" s="50"/>
      <c r="JZX85" s="50"/>
      <c r="JZY85" s="50"/>
      <c r="JZZ85" s="50"/>
      <c r="KAA85" s="50"/>
      <c r="KAB85" s="50"/>
      <c r="KAC85" s="50"/>
      <c r="KAD85" s="50"/>
      <c r="KAE85" s="50"/>
      <c r="KAF85" s="50"/>
      <c r="KAG85" s="50"/>
      <c r="KAH85" s="50"/>
      <c r="KAI85" s="50"/>
      <c r="KAJ85" s="50"/>
      <c r="KAK85" s="50"/>
      <c r="KAL85" s="50"/>
      <c r="KAM85" s="50"/>
      <c r="KAN85" s="50"/>
      <c r="KAO85" s="50"/>
      <c r="KAP85" s="50"/>
      <c r="KAQ85" s="50"/>
      <c r="KAR85" s="50"/>
      <c r="KAS85" s="50"/>
      <c r="KAT85" s="50"/>
      <c r="KAU85" s="50"/>
      <c r="KAV85" s="50"/>
      <c r="KAW85" s="50"/>
      <c r="KAX85" s="50"/>
      <c r="KAY85" s="50"/>
      <c r="KAZ85" s="50"/>
      <c r="KBA85" s="50"/>
      <c r="KBB85" s="50"/>
      <c r="KBC85" s="50"/>
      <c r="KBD85" s="50"/>
      <c r="KBE85" s="50"/>
      <c r="KBF85" s="50"/>
      <c r="KBG85" s="50"/>
      <c r="KBH85" s="50"/>
      <c r="KBI85" s="50"/>
      <c r="KBJ85" s="50"/>
      <c r="KBK85" s="50"/>
      <c r="KBL85" s="50"/>
      <c r="KBM85" s="50"/>
      <c r="KBN85" s="50"/>
      <c r="KBO85" s="50"/>
      <c r="KBP85" s="50"/>
      <c r="KBQ85" s="50"/>
      <c r="KBR85" s="50"/>
      <c r="KBS85" s="50"/>
      <c r="KBT85" s="50"/>
      <c r="KBU85" s="50"/>
      <c r="KBV85" s="50"/>
      <c r="KBW85" s="50"/>
      <c r="KBX85" s="50"/>
      <c r="KBY85" s="50"/>
      <c r="KBZ85" s="50"/>
      <c r="KCA85" s="50"/>
      <c r="KCB85" s="50"/>
      <c r="KCC85" s="50"/>
      <c r="KCD85" s="50"/>
      <c r="KCE85" s="50"/>
      <c r="KCF85" s="50"/>
      <c r="KCG85" s="50"/>
      <c r="KCH85" s="50"/>
      <c r="KCI85" s="50"/>
      <c r="KCJ85" s="50"/>
      <c r="KCK85" s="50"/>
      <c r="KCL85" s="50"/>
      <c r="KCM85" s="50"/>
      <c r="KCN85" s="50"/>
      <c r="KCO85" s="50"/>
      <c r="KCP85" s="50"/>
      <c r="KCQ85" s="50"/>
      <c r="KCR85" s="50"/>
      <c r="KCS85" s="50"/>
      <c r="KCT85" s="50"/>
      <c r="KCU85" s="50"/>
      <c r="KCV85" s="50"/>
      <c r="KCW85" s="50"/>
      <c r="KCX85" s="50"/>
      <c r="KCY85" s="50"/>
      <c r="KCZ85" s="50"/>
      <c r="KDA85" s="50"/>
      <c r="KDB85" s="50"/>
      <c r="KDC85" s="50"/>
      <c r="KDD85" s="50"/>
      <c r="KDE85" s="50"/>
      <c r="KDF85" s="50"/>
      <c r="KDG85" s="50"/>
      <c r="KDH85" s="50"/>
      <c r="KDI85" s="50"/>
      <c r="KDJ85" s="50"/>
      <c r="KDK85" s="50"/>
      <c r="KDL85" s="50"/>
      <c r="KDM85" s="50"/>
      <c r="KDN85" s="50"/>
      <c r="KDO85" s="50"/>
      <c r="KDP85" s="50"/>
      <c r="KDQ85" s="50"/>
      <c r="KDR85" s="50"/>
      <c r="KDS85" s="50"/>
      <c r="KDT85" s="50"/>
      <c r="KDU85" s="50"/>
      <c r="KDV85" s="50"/>
      <c r="KDW85" s="50"/>
      <c r="KDX85" s="50"/>
      <c r="KDY85" s="50"/>
      <c r="KDZ85" s="50"/>
      <c r="KEA85" s="50"/>
      <c r="KEB85" s="50"/>
      <c r="KEC85" s="50"/>
      <c r="KED85" s="50"/>
      <c r="KEE85" s="50"/>
      <c r="KEF85" s="50"/>
      <c r="KEG85" s="50"/>
      <c r="KEH85" s="50"/>
      <c r="KEI85" s="50"/>
      <c r="KEJ85" s="50"/>
      <c r="KEK85" s="50"/>
      <c r="KEL85" s="50"/>
      <c r="KEM85" s="50"/>
      <c r="KEN85" s="50"/>
      <c r="KEO85" s="50"/>
      <c r="KEP85" s="50"/>
      <c r="KEQ85" s="50"/>
      <c r="KER85" s="50"/>
      <c r="KES85" s="50"/>
      <c r="KET85" s="50"/>
      <c r="KEU85" s="50"/>
      <c r="KEV85" s="50"/>
      <c r="KEW85" s="50"/>
      <c r="KEX85" s="50"/>
      <c r="KEY85" s="50"/>
      <c r="KEZ85" s="50"/>
      <c r="KFA85" s="50"/>
      <c r="KFB85" s="50"/>
      <c r="KFC85" s="50"/>
      <c r="KFD85" s="50"/>
      <c r="KFE85" s="50"/>
      <c r="KFF85" s="50"/>
      <c r="KFG85" s="50"/>
      <c r="KFH85" s="50"/>
      <c r="KFI85" s="50"/>
      <c r="KFJ85" s="50"/>
      <c r="KFK85" s="50"/>
      <c r="KFL85" s="50"/>
      <c r="KFM85" s="50"/>
      <c r="KFN85" s="50"/>
      <c r="KFO85" s="50"/>
      <c r="KFP85" s="50"/>
      <c r="KFQ85" s="50"/>
      <c r="KFR85" s="50"/>
      <c r="KFS85" s="50"/>
      <c r="KFT85" s="50"/>
      <c r="KFU85" s="50"/>
      <c r="KFV85" s="50"/>
      <c r="KFW85" s="50"/>
      <c r="KFX85" s="50"/>
      <c r="KFY85" s="50"/>
      <c r="KFZ85" s="50"/>
      <c r="KGA85" s="50"/>
      <c r="KGB85" s="50"/>
      <c r="KGC85" s="50"/>
      <c r="KGD85" s="50"/>
      <c r="KGE85" s="50"/>
      <c r="KGF85" s="50"/>
      <c r="KGG85" s="50"/>
      <c r="KGH85" s="50"/>
      <c r="KGI85" s="50"/>
      <c r="KGJ85" s="50"/>
      <c r="KGK85" s="50"/>
      <c r="KGL85" s="50"/>
      <c r="KGM85" s="50"/>
      <c r="KGN85" s="50"/>
      <c r="KGO85" s="50"/>
      <c r="KGP85" s="50"/>
      <c r="KGQ85" s="50"/>
      <c r="KGR85" s="50"/>
      <c r="KGS85" s="50"/>
      <c r="KGT85" s="50"/>
      <c r="KGU85" s="50"/>
      <c r="KGV85" s="50"/>
      <c r="KGW85" s="50"/>
      <c r="KGX85" s="50"/>
      <c r="KGY85" s="50"/>
      <c r="KGZ85" s="50"/>
      <c r="KHA85" s="50"/>
      <c r="KHB85" s="50"/>
      <c r="KHC85" s="50"/>
      <c r="KHD85" s="50"/>
      <c r="KHE85" s="50"/>
      <c r="KHF85" s="50"/>
      <c r="KHG85" s="50"/>
      <c r="KHH85" s="50"/>
      <c r="KHI85" s="50"/>
      <c r="KHJ85" s="50"/>
      <c r="KHK85" s="50"/>
      <c r="KHL85" s="50"/>
      <c r="KHM85" s="50"/>
      <c r="KHN85" s="50"/>
      <c r="KHO85" s="50"/>
      <c r="KHP85" s="50"/>
      <c r="KHQ85" s="50"/>
      <c r="KHR85" s="50"/>
      <c r="KHS85" s="50"/>
      <c r="KHT85" s="50"/>
      <c r="KHU85" s="50"/>
      <c r="KHV85" s="50"/>
      <c r="KHW85" s="50"/>
      <c r="KHX85" s="50"/>
      <c r="KHY85" s="50"/>
      <c r="KHZ85" s="50"/>
      <c r="KIA85" s="50"/>
      <c r="KIB85" s="50"/>
      <c r="KIC85" s="50"/>
      <c r="KID85" s="50"/>
      <c r="KIE85" s="50"/>
      <c r="KIF85" s="50"/>
      <c r="KIG85" s="50"/>
      <c r="KIH85" s="50"/>
      <c r="KII85" s="50"/>
      <c r="KIJ85" s="50"/>
      <c r="KIK85" s="50"/>
      <c r="KIL85" s="50"/>
      <c r="KIM85" s="50"/>
      <c r="KIN85" s="50"/>
      <c r="KIO85" s="50"/>
      <c r="KIP85" s="50"/>
      <c r="KIQ85" s="50"/>
      <c r="KIR85" s="50"/>
      <c r="KIS85" s="50"/>
      <c r="KIT85" s="50"/>
      <c r="KIU85" s="50"/>
      <c r="KIV85" s="50"/>
      <c r="KIW85" s="50"/>
      <c r="KIX85" s="50"/>
      <c r="KIY85" s="50"/>
      <c r="KIZ85" s="50"/>
      <c r="KJA85" s="50"/>
      <c r="KJB85" s="50"/>
      <c r="KJC85" s="50"/>
      <c r="KJD85" s="50"/>
      <c r="KJE85" s="50"/>
      <c r="KJF85" s="50"/>
      <c r="KJG85" s="50"/>
      <c r="KJH85" s="50"/>
      <c r="KJI85" s="50"/>
      <c r="KJJ85" s="50"/>
      <c r="KJK85" s="50"/>
      <c r="KJL85" s="50"/>
      <c r="KJM85" s="50"/>
      <c r="KJN85" s="50"/>
      <c r="KJO85" s="50"/>
      <c r="KJP85" s="50"/>
      <c r="KJQ85" s="50"/>
      <c r="KJR85" s="50"/>
      <c r="KJS85" s="50"/>
      <c r="KJT85" s="50"/>
      <c r="KJU85" s="50"/>
      <c r="KJV85" s="50"/>
      <c r="KJW85" s="50"/>
      <c r="KJX85" s="50"/>
      <c r="KJY85" s="50"/>
      <c r="KJZ85" s="50"/>
      <c r="KKA85" s="50"/>
      <c r="KKB85" s="50"/>
      <c r="KKC85" s="50"/>
      <c r="KKD85" s="50"/>
      <c r="KKE85" s="50"/>
      <c r="KKF85" s="50"/>
      <c r="KKG85" s="50"/>
      <c r="KKH85" s="50"/>
      <c r="KKI85" s="50"/>
      <c r="KKJ85" s="50"/>
      <c r="KKK85" s="50"/>
      <c r="KKL85" s="50"/>
      <c r="KKM85" s="50"/>
      <c r="KKN85" s="50"/>
      <c r="KKO85" s="50"/>
      <c r="KKP85" s="50"/>
      <c r="KKQ85" s="50"/>
      <c r="KKR85" s="50"/>
      <c r="KKS85" s="50"/>
      <c r="KKT85" s="50"/>
      <c r="KKU85" s="50"/>
      <c r="KKV85" s="50"/>
      <c r="KKW85" s="50"/>
      <c r="KKX85" s="50"/>
      <c r="KKY85" s="50"/>
      <c r="KKZ85" s="50"/>
      <c r="KLA85" s="50"/>
      <c r="KLB85" s="50"/>
      <c r="KLC85" s="50"/>
      <c r="KLD85" s="50"/>
      <c r="KLE85" s="50"/>
      <c r="KLF85" s="50"/>
      <c r="KLG85" s="50"/>
      <c r="KLH85" s="50"/>
      <c r="KLI85" s="50"/>
      <c r="KLJ85" s="50"/>
      <c r="KLK85" s="50"/>
      <c r="KLL85" s="50"/>
      <c r="KLM85" s="50"/>
      <c r="KLN85" s="50"/>
      <c r="KLO85" s="50"/>
      <c r="KLP85" s="50"/>
      <c r="KLQ85" s="50"/>
      <c r="KLR85" s="50"/>
      <c r="KLS85" s="50"/>
      <c r="KLT85" s="50"/>
      <c r="KLU85" s="50"/>
      <c r="KLV85" s="50"/>
      <c r="KLW85" s="50"/>
      <c r="KLX85" s="50"/>
      <c r="KLY85" s="50"/>
      <c r="KLZ85" s="50"/>
      <c r="KMA85" s="50"/>
      <c r="KMB85" s="50"/>
      <c r="KMC85" s="50"/>
      <c r="KMD85" s="50"/>
      <c r="KME85" s="50"/>
      <c r="KMF85" s="50"/>
      <c r="KMG85" s="50"/>
      <c r="KMH85" s="50"/>
      <c r="KMI85" s="50"/>
      <c r="KMJ85" s="50"/>
      <c r="KMK85" s="50"/>
      <c r="KML85" s="50"/>
      <c r="KMM85" s="50"/>
      <c r="KMN85" s="50"/>
      <c r="KMO85" s="50"/>
      <c r="KMP85" s="50"/>
      <c r="KMQ85" s="50"/>
      <c r="KMR85" s="50"/>
      <c r="KMS85" s="50"/>
      <c r="KMT85" s="50"/>
      <c r="KMU85" s="50"/>
      <c r="KMV85" s="50"/>
      <c r="KMW85" s="50"/>
      <c r="KMX85" s="50"/>
      <c r="KMY85" s="50"/>
      <c r="KMZ85" s="50"/>
      <c r="KNA85" s="50"/>
      <c r="KNB85" s="50"/>
      <c r="KNC85" s="50"/>
      <c r="KND85" s="50"/>
      <c r="KNE85" s="50"/>
      <c r="KNF85" s="50"/>
      <c r="KNG85" s="50"/>
      <c r="KNH85" s="50"/>
      <c r="KNI85" s="50"/>
      <c r="KNJ85" s="50"/>
      <c r="KNK85" s="50"/>
      <c r="KNL85" s="50"/>
      <c r="KNM85" s="50"/>
      <c r="KNN85" s="50"/>
      <c r="KNO85" s="50"/>
      <c r="KNP85" s="50"/>
      <c r="KNQ85" s="50"/>
      <c r="KNR85" s="50"/>
      <c r="KNS85" s="50"/>
      <c r="KNT85" s="50"/>
      <c r="KNU85" s="50"/>
      <c r="KNV85" s="50"/>
      <c r="KNW85" s="50"/>
      <c r="KNX85" s="50"/>
      <c r="KNY85" s="50"/>
      <c r="KNZ85" s="50"/>
      <c r="KOA85" s="50"/>
      <c r="KOB85" s="50"/>
      <c r="KOC85" s="50"/>
      <c r="KOD85" s="50"/>
      <c r="KOE85" s="50"/>
      <c r="KOF85" s="50"/>
      <c r="KOG85" s="50"/>
      <c r="KOH85" s="50"/>
      <c r="KOI85" s="50"/>
      <c r="KOJ85" s="50"/>
      <c r="KOK85" s="50"/>
      <c r="KOL85" s="50"/>
      <c r="KOM85" s="50"/>
      <c r="KON85" s="50"/>
      <c r="KOO85" s="50"/>
      <c r="KOP85" s="50"/>
      <c r="KOQ85" s="50"/>
      <c r="KOR85" s="50"/>
      <c r="KOS85" s="50"/>
      <c r="KOT85" s="50"/>
      <c r="KOU85" s="50"/>
      <c r="KOV85" s="50"/>
      <c r="KOW85" s="50"/>
      <c r="KOX85" s="50"/>
      <c r="KOY85" s="50"/>
      <c r="KOZ85" s="50"/>
      <c r="KPA85" s="50"/>
      <c r="KPB85" s="50"/>
      <c r="KPC85" s="50"/>
      <c r="KPD85" s="50"/>
      <c r="KPE85" s="50"/>
      <c r="KPF85" s="50"/>
      <c r="KPG85" s="50"/>
      <c r="KPH85" s="50"/>
      <c r="KPI85" s="50"/>
      <c r="KPJ85" s="50"/>
      <c r="KPK85" s="50"/>
      <c r="KPL85" s="50"/>
      <c r="KPM85" s="50"/>
      <c r="KPN85" s="50"/>
      <c r="KPO85" s="50"/>
      <c r="KPP85" s="50"/>
      <c r="KPQ85" s="50"/>
      <c r="KPR85" s="50"/>
      <c r="KPS85" s="50"/>
      <c r="KPT85" s="50"/>
      <c r="KPU85" s="50"/>
      <c r="KPV85" s="50"/>
      <c r="KPW85" s="50"/>
      <c r="KPX85" s="50"/>
      <c r="KPY85" s="50"/>
      <c r="KPZ85" s="50"/>
      <c r="KQA85" s="50"/>
      <c r="KQB85" s="50"/>
      <c r="KQC85" s="50"/>
      <c r="KQD85" s="50"/>
      <c r="KQE85" s="50"/>
      <c r="KQF85" s="50"/>
      <c r="KQG85" s="50"/>
      <c r="KQH85" s="50"/>
      <c r="KQI85" s="50"/>
      <c r="KQJ85" s="50"/>
      <c r="KQK85" s="50"/>
      <c r="KQL85" s="50"/>
      <c r="KQM85" s="50"/>
      <c r="KQN85" s="50"/>
      <c r="KQO85" s="50"/>
      <c r="KQP85" s="50"/>
      <c r="KQQ85" s="50"/>
      <c r="KQR85" s="50"/>
      <c r="KQS85" s="50"/>
      <c r="KQT85" s="50"/>
      <c r="KQU85" s="50"/>
      <c r="KQV85" s="50"/>
      <c r="KQW85" s="50"/>
      <c r="KQX85" s="50"/>
      <c r="KQY85" s="50"/>
      <c r="KQZ85" s="50"/>
      <c r="KRA85" s="50"/>
      <c r="KRB85" s="50"/>
      <c r="KRC85" s="50"/>
      <c r="KRD85" s="50"/>
      <c r="KRE85" s="50"/>
      <c r="KRF85" s="50"/>
      <c r="KRG85" s="50"/>
      <c r="KRH85" s="50"/>
      <c r="KRI85" s="50"/>
      <c r="KRJ85" s="50"/>
      <c r="KRK85" s="50"/>
      <c r="KRL85" s="50"/>
      <c r="KRM85" s="50"/>
      <c r="KRN85" s="50"/>
      <c r="KRO85" s="50"/>
      <c r="KRP85" s="50"/>
      <c r="KRQ85" s="50"/>
      <c r="KRR85" s="50"/>
      <c r="KRS85" s="50"/>
      <c r="KRT85" s="50"/>
      <c r="KRU85" s="50"/>
      <c r="KRV85" s="50"/>
      <c r="KRW85" s="50"/>
      <c r="KRX85" s="50"/>
      <c r="KRY85" s="50"/>
      <c r="KRZ85" s="50"/>
      <c r="KSA85" s="50"/>
      <c r="KSB85" s="50"/>
      <c r="KSC85" s="50"/>
      <c r="KSD85" s="50"/>
      <c r="KSE85" s="50"/>
      <c r="KSF85" s="50"/>
      <c r="KSG85" s="50"/>
      <c r="KSH85" s="50"/>
      <c r="KSI85" s="50"/>
      <c r="KSJ85" s="50"/>
      <c r="KSK85" s="50"/>
      <c r="KSL85" s="50"/>
      <c r="KSM85" s="50"/>
      <c r="KSN85" s="50"/>
      <c r="KSO85" s="50"/>
      <c r="KSP85" s="50"/>
      <c r="KSQ85" s="50"/>
      <c r="KSR85" s="50"/>
      <c r="KSS85" s="50"/>
      <c r="KST85" s="50"/>
      <c r="KSU85" s="50"/>
      <c r="KSV85" s="50"/>
      <c r="KSW85" s="50"/>
      <c r="KSX85" s="50"/>
      <c r="KSY85" s="50"/>
      <c r="KSZ85" s="50"/>
      <c r="KTA85" s="50"/>
      <c r="KTB85" s="50"/>
      <c r="KTC85" s="50"/>
      <c r="KTD85" s="50"/>
      <c r="KTE85" s="50"/>
      <c r="KTF85" s="50"/>
      <c r="KTG85" s="50"/>
      <c r="KTH85" s="50"/>
      <c r="KTI85" s="50"/>
      <c r="KTJ85" s="50"/>
      <c r="KTK85" s="50"/>
      <c r="KTL85" s="50"/>
      <c r="KTM85" s="50"/>
      <c r="KTN85" s="50"/>
      <c r="KTO85" s="50"/>
      <c r="KTP85" s="50"/>
      <c r="KTQ85" s="50"/>
      <c r="KTR85" s="50"/>
      <c r="KTS85" s="50"/>
      <c r="KTT85" s="50"/>
      <c r="KTU85" s="50"/>
      <c r="KTV85" s="50"/>
      <c r="KTW85" s="50"/>
      <c r="KTX85" s="50"/>
      <c r="KTY85" s="50"/>
      <c r="KTZ85" s="50"/>
      <c r="KUA85" s="50"/>
      <c r="KUB85" s="50"/>
      <c r="KUC85" s="50"/>
      <c r="KUD85" s="50"/>
      <c r="KUE85" s="50"/>
      <c r="KUF85" s="50"/>
      <c r="KUG85" s="50"/>
      <c r="KUH85" s="50"/>
      <c r="KUI85" s="50"/>
      <c r="KUJ85" s="50"/>
      <c r="KUK85" s="50"/>
      <c r="KUL85" s="50"/>
      <c r="KUM85" s="50"/>
      <c r="KUN85" s="50"/>
      <c r="KUO85" s="50"/>
      <c r="KUP85" s="50"/>
      <c r="KUQ85" s="50"/>
      <c r="KUR85" s="50"/>
      <c r="KUS85" s="50"/>
      <c r="KUT85" s="50"/>
      <c r="KUU85" s="50"/>
      <c r="KUV85" s="50"/>
      <c r="KUW85" s="50"/>
      <c r="KUX85" s="50"/>
      <c r="KUY85" s="50"/>
      <c r="KUZ85" s="50"/>
      <c r="KVA85" s="50"/>
      <c r="KVB85" s="50"/>
      <c r="KVC85" s="50"/>
      <c r="KVD85" s="50"/>
      <c r="KVE85" s="50"/>
      <c r="KVF85" s="50"/>
      <c r="KVG85" s="50"/>
      <c r="KVH85" s="50"/>
      <c r="KVI85" s="50"/>
      <c r="KVJ85" s="50"/>
      <c r="KVK85" s="50"/>
      <c r="KVL85" s="50"/>
      <c r="KVM85" s="50"/>
      <c r="KVN85" s="50"/>
      <c r="KVO85" s="50"/>
      <c r="KVP85" s="50"/>
      <c r="KVQ85" s="50"/>
      <c r="KVR85" s="50"/>
      <c r="KVS85" s="50"/>
      <c r="KVT85" s="50"/>
      <c r="KVU85" s="50"/>
      <c r="KVV85" s="50"/>
      <c r="KVW85" s="50"/>
      <c r="KVX85" s="50"/>
      <c r="KVY85" s="50"/>
      <c r="KVZ85" s="50"/>
      <c r="KWA85" s="50"/>
      <c r="KWB85" s="50"/>
      <c r="KWC85" s="50"/>
      <c r="KWD85" s="50"/>
      <c r="KWE85" s="50"/>
      <c r="KWF85" s="50"/>
      <c r="KWG85" s="50"/>
      <c r="KWH85" s="50"/>
      <c r="KWI85" s="50"/>
      <c r="KWJ85" s="50"/>
      <c r="KWK85" s="50"/>
      <c r="KWL85" s="50"/>
      <c r="KWM85" s="50"/>
      <c r="KWN85" s="50"/>
      <c r="KWO85" s="50"/>
      <c r="KWP85" s="50"/>
      <c r="KWQ85" s="50"/>
      <c r="KWR85" s="50"/>
      <c r="KWS85" s="50"/>
      <c r="KWT85" s="50"/>
      <c r="KWU85" s="50"/>
      <c r="KWV85" s="50"/>
      <c r="KWW85" s="50"/>
      <c r="KWX85" s="50"/>
      <c r="KWY85" s="50"/>
      <c r="KWZ85" s="50"/>
      <c r="KXA85" s="50"/>
      <c r="KXB85" s="50"/>
      <c r="KXC85" s="50"/>
      <c r="KXD85" s="50"/>
      <c r="KXE85" s="50"/>
      <c r="KXF85" s="50"/>
      <c r="KXG85" s="50"/>
      <c r="KXH85" s="50"/>
      <c r="KXI85" s="50"/>
      <c r="KXJ85" s="50"/>
      <c r="KXK85" s="50"/>
      <c r="KXL85" s="50"/>
      <c r="KXM85" s="50"/>
      <c r="KXN85" s="50"/>
      <c r="KXO85" s="50"/>
      <c r="KXP85" s="50"/>
      <c r="KXQ85" s="50"/>
      <c r="KXR85" s="50"/>
      <c r="KXS85" s="50"/>
      <c r="KXT85" s="50"/>
      <c r="KXU85" s="50"/>
      <c r="KXV85" s="50"/>
      <c r="KXW85" s="50"/>
      <c r="KXX85" s="50"/>
      <c r="KXY85" s="50"/>
      <c r="KXZ85" s="50"/>
      <c r="KYA85" s="50"/>
      <c r="KYB85" s="50"/>
      <c r="KYC85" s="50"/>
      <c r="KYD85" s="50"/>
      <c r="KYE85" s="50"/>
      <c r="KYF85" s="50"/>
      <c r="KYG85" s="50"/>
      <c r="KYH85" s="50"/>
      <c r="KYI85" s="50"/>
      <c r="KYJ85" s="50"/>
      <c r="KYK85" s="50"/>
      <c r="KYL85" s="50"/>
      <c r="KYM85" s="50"/>
      <c r="KYN85" s="50"/>
      <c r="KYO85" s="50"/>
      <c r="KYP85" s="50"/>
      <c r="KYQ85" s="50"/>
      <c r="KYR85" s="50"/>
      <c r="KYS85" s="50"/>
      <c r="KYT85" s="50"/>
      <c r="KYU85" s="50"/>
      <c r="KYV85" s="50"/>
      <c r="KYW85" s="50"/>
      <c r="KYX85" s="50"/>
      <c r="KYY85" s="50"/>
      <c r="KYZ85" s="50"/>
      <c r="KZA85" s="50"/>
      <c r="KZB85" s="50"/>
      <c r="KZC85" s="50"/>
      <c r="KZD85" s="50"/>
      <c r="KZE85" s="50"/>
      <c r="KZF85" s="50"/>
      <c r="KZG85" s="50"/>
      <c r="KZH85" s="50"/>
      <c r="KZI85" s="50"/>
      <c r="KZJ85" s="50"/>
      <c r="KZK85" s="50"/>
      <c r="KZL85" s="50"/>
      <c r="KZM85" s="50"/>
      <c r="KZN85" s="50"/>
      <c r="KZO85" s="50"/>
      <c r="KZP85" s="50"/>
      <c r="KZQ85" s="50"/>
      <c r="KZR85" s="50"/>
      <c r="KZS85" s="50"/>
      <c r="KZT85" s="50"/>
      <c r="KZU85" s="50"/>
      <c r="KZV85" s="50"/>
      <c r="KZW85" s="50"/>
      <c r="KZX85" s="50"/>
      <c r="KZY85" s="50"/>
      <c r="KZZ85" s="50"/>
      <c r="LAA85" s="50"/>
      <c r="LAB85" s="50"/>
      <c r="LAC85" s="50"/>
      <c r="LAD85" s="50"/>
      <c r="LAE85" s="50"/>
      <c r="LAF85" s="50"/>
      <c r="LAG85" s="50"/>
      <c r="LAH85" s="50"/>
      <c r="LAI85" s="50"/>
      <c r="LAJ85" s="50"/>
      <c r="LAK85" s="50"/>
      <c r="LAL85" s="50"/>
      <c r="LAM85" s="50"/>
      <c r="LAN85" s="50"/>
      <c r="LAO85" s="50"/>
      <c r="LAP85" s="50"/>
      <c r="LAQ85" s="50"/>
      <c r="LAR85" s="50"/>
      <c r="LAS85" s="50"/>
      <c r="LAT85" s="50"/>
      <c r="LAU85" s="50"/>
      <c r="LAV85" s="50"/>
      <c r="LAW85" s="50"/>
      <c r="LAX85" s="50"/>
      <c r="LAY85" s="50"/>
      <c r="LAZ85" s="50"/>
      <c r="LBA85" s="50"/>
      <c r="LBB85" s="50"/>
      <c r="LBC85" s="50"/>
      <c r="LBD85" s="50"/>
      <c r="LBE85" s="50"/>
      <c r="LBF85" s="50"/>
      <c r="LBG85" s="50"/>
      <c r="LBH85" s="50"/>
      <c r="LBI85" s="50"/>
      <c r="LBJ85" s="50"/>
      <c r="LBK85" s="50"/>
      <c r="LBL85" s="50"/>
      <c r="LBM85" s="50"/>
      <c r="LBN85" s="50"/>
      <c r="LBO85" s="50"/>
      <c r="LBP85" s="50"/>
      <c r="LBQ85" s="50"/>
      <c r="LBR85" s="50"/>
      <c r="LBS85" s="50"/>
      <c r="LBT85" s="50"/>
      <c r="LBU85" s="50"/>
      <c r="LBV85" s="50"/>
      <c r="LBW85" s="50"/>
      <c r="LBX85" s="50"/>
      <c r="LBY85" s="50"/>
      <c r="LBZ85" s="50"/>
      <c r="LCA85" s="50"/>
      <c r="LCB85" s="50"/>
      <c r="LCC85" s="50"/>
      <c r="LCD85" s="50"/>
      <c r="LCE85" s="50"/>
      <c r="LCF85" s="50"/>
      <c r="LCG85" s="50"/>
      <c r="LCH85" s="50"/>
      <c r="LCI85" s="50"/>
      <c r="LCJ85" s="50"/>
      <c r="LCK85" s="50"/>
      <c r="LCL85" s="50"/>
      <c r="LCM85" s="50"/>
      <c r="LCN85" s="50"/>
      <c r="LCO85" s="50"/>
      <c r="LCP85" s="50"/>
      <c r="LCQ85" s="50"/>
      <c r="LCR85" s="50"/>
      <c r="LCS85" s="50"/>
      <c r="LCT85" s="50"/>
      <c r="LCU85" s="50"/>
      <c r="LCV85" s="50"/>
      <c r="LCW85" s="50"/>
      <c r="LCX85" s="50"/>
      <c r="LCY85" s="50"/>
      <c r="LCZ85" s="50"/>
      <c r="LDA85" s="50"/>
      <c r="LDB85" s="50"/>
      <c r="LDC85" s="50"/>
      <c r="LDD85" s="50"/>
      <c r="LDE85" s="50"/>
      <c r="LDF85" s="50"/>
      <c r="LDG85" s="50"/>
      <c r="LDH85" s="50"/>
      <c r="LDI85" s="50"/>
      <c r="LDJ85" s="50"/>
      <c r="LDK85" s="50"/>
      <c r="LDL85" s="50"/>
      <c r="LDM85" s="50"/>
      <c r="LDN85" s="50"/>
      <c r="LDO85" s="50"/>
      <c r="LDP85" s="50"/>
      <c r="LDQ85" s="50"/>
      <c r="LDR85" s="50"/>
      <c r="LDS85" s="50"/>
      <c r="LDT85" s="50"/>
      <c r="LDU85" s="50"/>
      <c r="LDV85" s="50"/>
      <c r="LDW85" s="50"/>
      <c r="LDX85" s="50"/>
      <c r="LDY85" s="50"/>
      <c r="LDZ85" s="50"/>
      <c r="LEA85" s="50"/>
      <c r="LEB85" s="50"/>
      <c r="LEC85" s="50"/>
      <c r="LED85" s="50"/>
      <c r="LEE85" s="50"/>
      <c r="LEF85" s="50"/>
      <c r="LEG85" s="50"/>
      <c r="LEH85" s="50"/>
      <c r="LEI85" s="50"/>
      <c r="LEJ85" s="50"/>
      <c r="LEK85" s="50"/>
      <c r="LEL85" s="50"/>
      <c r="LEM85" s="50"/>
      <c r="LEN85" s="50"/>
      <c r="LEO85" s="50"/>
      <c r="LEP85" s="50"/>
      <c r="LEQ85" s="50"/>
      <c r="LER85" s="50"/>
      <c r="LES85" s="50"/>
      <c r="LET85" s="50"/>
      <c r="LEU85" s="50"/>
      <c r="LEV85" s="50"/>
      <c r="LEW85" s="50"/>
      <c r="LEX85" s="50"/>
      <c r="LEY85" s="50"/>
      <c r="LEZ85" s="50"/>
      <c r="LFA85" s="50"/>
      <c r="LFB85" s="50"/>
      <c r="LFC85" s="50"/>
      <c r="LFD85" s="50"/>
      <c r="LFE85" s="50"/>
      <c r="LFF85" s="50"/>
      <c r="LFG85" s="50"/>
      <c r="LFH85" s="50"/>
      <c r="LFI85" s="50"/>
      <c r="LFJ85" s="50"/>
      <c r="LFK85" s="50"/>
      <c r="LFL85" s="50"/>
      <c r="LFM85" s="50"/>
      <c r="LFN85" s="50"/>
      <c r="LFO85" s="50"/>
      <c r="LFP85" s="50"/>
      <c r="LFQ85" s="50"/>
      <c r="LFR85" s="50"/>
      <c r="LFS85" s="50"/>
      <c r="LFT85" s="50"/>
      <c r="LFU85" s="50"/>
      <c r="LFV85" s="50"/>
      <c r="LFW85" s="50"/>
      <c r="LFX85" s="50"/>
      <c r="LFY85" s="50"/>
      <c r="LFZ85" s="50"/>
      <c r="LGA85" s="50"/>
      <c r="LGB85" s="50"/>
      <c r="LGC85" s="50"/>
      <c r="LGD85" s="50"/>
      <c r="LGE85" s="50"/>
      <c r="LGF85" s="50"/>
      <c r="LGG85" s="50"/>
      <c r="LGH85" s="50"/>
      <c r="LGI85" s="50"/>
      <c r="LGJ85" s="50"/>
      <c r="LGK85" s="50"/>
      <c r="LGL85" s="50"/>
      <c r="LGM85" s="50"/>
      <c r="LGN85" s="50"/>
      <c r="LGO85" s="50"/>
      <c r="LGP85" s="50"/>
      <c r="LGQ85" s="50"/>
      <c r="LGR85" s="50"/>
      <c r="LGS85" s="50"/>
      <c r="LGT85" s="50"/>
      <c r="LGU85" s="50"/>
      <c r="LGV85" s="50"/>
      <c r="LGW85" s="50"/>
      <c r="LGX85" s="50"/>
      <c r="LGY85" s="50"/>
      <c r="LGZ85" s="50"/>
      <c r="LHA85" s="50"/>
      <c r="LHB85" s="50"/>
      <c r="LHC85" s="50"/>
      <c r="LHD85" s="50"/>
      <c r="LHE85" s="50"/>
      <c r="LHF85" s="50"/>
      <c r="LHG85" s="50"/>
      <c r="LHH85" s="50"/>
      <c r="LHI85" s="50"/>
      <c r="LHJ85" s="50"/>
      <c r="LHK85" s="50"/>
      <c r="LHL85" s="50"/>
      <c r="LHM85" s="50"/>
      <c r="LHN85" s="50"/>
      <c r="LHO85" s="50"/>
      <c r="LHP85" s="50"/>
      <c r="LHQ85" s="50"/>
      <c r="LHR85" s="50"/>
      <c r="LHS85" s="50"/>
      <c r="LHT85" s="50"/>
      <c r="LHU85" s="50"/>
      <c r="LHV85" s="50"/>
      <c r="LHW85" s="50"/>
      <c r="LHX85" s="50"/>
      <c r="LHY85" s="50"/>
      <c r="LHZ85" s="50"/>
      <c r="LIA85" s="50"/>
      <c r="LIB85" s="50"/>
      <c r="LIC85" s="50"/>
      <c r="LID85" s="50"/>
      <c r="LIE85" s="50"/>
      <c r="LIF85" s="50"/>
      <c r="LIG85" s="50"/>
      <c r="LIH85" s="50"/>
      <c r="LII85" s="50"/>
      <c r="LIJ85" s="50"/>
      <c r="LIK85" s="50"/>
      <c r="LIL85" s="50"/>
      <c r="LIM85" s="50"/>
      <c r="LIN85" s="50"/>
      <c r="LIO85" s="50"/>
      <c r="LIP85" s="50"/>
      <c r="LIQ85" s="50"/>
      <c r="LIR85" s="50"/>
      <c r="LIS85" s="50"/>
      <c r="LIT85" s="50"/>
      <c r="LIU85" s="50"/>
      <c r="LIV85" s="50"/>
      <c r="LIW85" s="50"/>
      <c r="LIX85" s="50"/>
      <c r="LIY85" s="50"/>
      <c r="LIZ85" s="50"/>
      <c r="LJA85" s="50"/>
      <c r="LJB85" s="50"/>
      <c r="LJC85" s="50"/>
      <c r="LJD85" s="50"/>
      <c r="LJE85" s="50"/>
      <c r="LJF85" s="50"/>
      <c r="LJG85" s="50"/>
      <c r="LJH85" s="50"/>
      <c r="LJI85" s="50"/>
      <c r="LJJ85" s="50"/>
      <c r="LJK85" s="50"/>
      <c r="LJL85" s="50"/>
      <c r="LJM85" s="50"/>
      <c r="LJN85" s="50"/>
      <c r="LJO85" s="50"/>
      <c r="LJP85" s="50"/>
      <c r="LJQ85" s="50"/>
      <c r="LJR85" s="50"/>
      <c r="LJS85" s="50"/>
      <c r="LJT85" s="50"/>
      <c r="LJU85" s="50"/>
      <c r="LJV85" s="50"/>
      <c r="LJW85" s="50"/>
      <c r="LJX85" s="50"/>
      <c r="LJY85" s="50"/>
      <c r="LJZ85" s="50"/>
      <c r="LKA85" s="50"/>
      <c r="LKB85" s="50"/>
      <c r="LKC85" s="50"/>
      <c r="LKD85" s="50"/>
      <c r="LKE85" s="50"/>
      <c r="LKF85" s="50"/>
      <c r="LKG85" s="50"/>
      <c r="LKH85" s="50"/>
      <c r="LKI85" s="50"/>
      <c r="LKJ85" s="50"/>
      <c r="LKK85" s="50"/>
      <c r="LKL85" s="50"/>
      <c r="LKM85" s="50"/>
      <c r="LKN85" s="50"/>
      <c r="LKO85" s="50"/>
      <c r="LKP85" s="50"/>
      <c r="LKQ85" s="50"/>
      <c r="LKR85" s="50"/>
      <c r="LKS85" s="50"/>
      <c r="LKT85" s="50"/>
      <c r="LKU85" s="50"/>
      <c r="LKV85" s="50"/>
      <c r="LKW85" s="50"/>
      <c r="LKX85" s="50"/>
      <c r="LKY85" s="50"/>
      <c r="LKZ85" s="50"/>
      <c r="LLA85" s="50"/>
      <c r="LLB85" s="50"/>
      <c r="LLC85" s="50"/>
      <c r="LLD85" s="50"/>
      <c r="LLE85" s="50"/>
      <c r="LLF85" s="50"/>
      <c r="LLG85" s="50"/>
      <c r="LLH85" s="50"/>
      <c r="LLI85" s="50"/>
      <c r="LLJ85" s="50"/>
      <c r="LLK85" s="50"/>
      <c r="LLL85" s="50"/>
      <c r="LLM85" s="50"/>
      <c r="LLN85" s="50"/>
      <c r="LLO85" s="50"/>
      <c r="LLP85" s="50"/>
      <c r="LLQ85" s="50"/>
      <c r="LLR85" s="50"/>
      <c r="LLS85" s="50"/>
      <c r="LLT85" s="50"/>
      <c r="LLU85" s="50"/>
      <c r="LLV85" s="50"/>
      <c r="LLW85" s="50"/>
      <c r="LLX85" s="50"/>
      <c r="LLY85" s="50"/>
      <c r="LLZ85" s="50"/>
      <c r="LMA85" s="50"/>
      <c r="LMB85" s="50"/>
      <c r="LMC85" s="50"/>
      <c r="LMD85" s="50"/>
      <c r="LME85" s="50"/>
      <c r="LMF85" s="50"/>
      <c r="LMG85" s="50"/>
      <c r="LMH85" s="50"/>
      <c r="LMI85" s="50"/>
      <c r="LMJ85" s="50"/>
      <c r="LMK85" s="50"/>
      <c r="LML85" s="50"/>
      <c r="LMM85" s="50"/>
      <c r="LMN85" s="50"/>
      <c r="LMO85" s="50"/>
      <c r="LMP85" s="50"/>
      <c r="LMQ85" s="50"/>
      <c r="LMR85" s="50"/>
      <c r="LMS85" s="50"/>
      <c r="LMT85" s="50"/>
      <c r="LMU85" s="50"/>
      <c r="LMV85" s="50"/>
      <c r="LMW85" s="50"/>
      <c r="LMX85" s="50"/>
      <c r="LMY85" s="50"/>
      <c r="LMZ85" s="50"/>
      <c r="LNA85" s="50"/>
      <c r="LNB85" s="50"/>
      <c r="LNC85" s="50"/>
      <c r="LND85" s="50"/>
      <c r="LNE85" s="50"/>
      <c r="LNF85" s="50"/>
      <c r="LNG85" s="50"/>
      <c r="LNH85" s="50"/>
      <c r="LNI85" s="50"/>
      <c r="LNJ85" s="50"/>
      <c r="LNK85" s="50"/>
      <c r="LNL85" s="50"/>
      <c r="LNM85" s="50"/>
      <c r="LNN85" s="50"/>
      <c r="LNO85" s="50"/>
      <c r="LNP85" s="50"/>
      <c r="LNQ85" s="50"/>
      <c r="LNR85" s="50"/>
      <c r="LNS85" s="50"/>
      <c r="LNT85" s="50"/>
      <c r="LNU85" s="50"/>
      <c r="LNV85" s="50"/>
      <c r="LNW85" s="50"/>
      <c r="LNX85" s="50"/>
      <c r="LNY85" s="50"/>
      <c r="LNZ85" s="50"/>
      <c r="LOA85" s="50"/>
      <c r="LOB85" s="50"/>
      <c r="LOC85" s="50"/>
      <c r="LOD85" s="50"/>
      <c r="LOE85" s="50"/>
      <c r="LOF85" s="50"/>
      <c r="LOG85" s="50"/>
      <c r="LOH85" s="50"/>
      <c r="LOI85" s="50"/>
      <c r="LOJ85" s="50"/>
      <c r="LOK85" s="50"/>
      <c r="LOL85" s="50"/>
      <c r="LOM85" s="50"/>
      <c r="LON85" s="50"/>
      <c r="LOO85" s="50"/>
      <c r="LOP85" s="50"/>
      <c r="LOQ85" s="50"/>
      <c r="LOR85" s="50"/>
      <c r="LOS85" s="50"/>
      <c r="LOT85" s="50"/>
      <c r="LOU85" s="50"/>
      <c r="LOV85" s="50"/>
      <c r="LOW85" s="50"/>
      <c r="LOX85" s="50"/>
      <c r="LOY85" s="50"/>
      <c r="LOZ85" s="50"/>
      <c r="LPA85" s="50"/>
      <c r="LPB85" s="50"/>
      <c r="LPC85" s="50"/>
      <c r="LPD85" s="50"/>
      <c r="LPE85" s="50"/>
      <c r="LPF85" s="50"/>
      <c r="LPG85" s="50"/>
      <c r="LPH85" s="50"/>
      <c r="LPI85" s="50"/>
      <c r="LPJ85" s="50"/>
      <c r="LPK85" s="50"/>
      <c r="LPL85" s="50"/>
      <c r="LPM85" s="50"/>
      <c r="LPN85" s="50"/>
      <c r="LPO85" s="50"/>
      <c r="LPP85" s="50"/>
      <c r="LPQ85" s="50"/>
      <c r="LPR85" s="50"/>
      <c r="LPS85" s="50"/>
      <c r="LPT85" s="50"/>
      <c r="LPU85" s="50"/>
      <c r="LPV85" s="50"/>
      <c r="LPW85" s="50"/>
      <c r="LPX85" s="50"/>
      <c r="LPY85" s="50"/>
      <c r="LPZ85" s="50"/>
      <c r="LQA85" s="50"/>
      <c r="LQB85" s="50"/>
      <c r="LQC85" s="50"/>
      <c r="LQD85" s="50"/>
      <c r="LQE85" s="50"/>
      <c r="LQF85" s="50"/>
      <c r="LQG85" s="50"/>
      <c r="LQH85" s="50"/>
      <c r="LQI85" s="50"/>
      <c r="LQJ85" s="50"/>
      <c r="LQK85" s="50"/>
      <c r="LQL85" s="50"/>
      <c r="LQM85" s="50"/>
      <c r="LQN85" s="50"/>
      <c r="LQO85" s="50"/>
      <c r="LQP85" s="50"/>
      <c r="LQQ85" s="50"/>
      <c r="LQR85" s="50"/>
      <c r="LQS85" s="50"/>
      <c r="LQT85" s="50"/>
      <c r="LQU85" s="50"/>
      <c r="LQV85" s="50"/>
      <c r="LQW85" s="50"/>
      <c r="LQX85" s="50"/>
      <c r="LQY85" s="50"/>
      <c r="LQZ85" s="50"/>
      <c r="LRA85" s="50"/>
      <c r="LRB85" s="50"/>
      <c r="LRC85" s="50"/>
      <c r="LRD85" s="50"/>
      <c r="LRE85" s="50"/>
      <c r="LRF85" s="50"/>
      <c r="LRG85" s="50"/>
      <c r="LRH85" s="50"/>
      <c r="LRI85" s="50"/>
      <c r="LRJ85" s="50"/>
      <c r="LRK85" s="50"/>
      <c r="LRL85" s="50"/>
      <c r="LRM85" s="50"/>
      <c r="LRN85" s="50"/>
      <c r="LRO85" s="50"/>
      <c r="LRP85" s="50"/>
      <c r="LRQ85" s="50"/>
      <c r="LRR85" s="50"/>
      <c r="LRS85" s="50"/>
      <c r="LRT85" s="50"/>
      <c r="LRU85" s="50"/>
      <c r="LRV85" s="50"/>
      <c r="LRW85" s="50"/>
      <c r="LRX85" s="50"/>
      <c r="LRY85" s="50"/>
      <c r="LRZ85" s="50"/>
      <c r="LSA85" s="50"/>
      <c r="LSB85" s="50"/>
      <c r="LSC85" s="50"/>
      <c r="LSD85" s="50"/>
      <c r="LSE85" s="50"/>
      <c r="LSF85" s="50"/>
      <c r="LSG85" s="50"/>
      <c r="LSH85" s="50"/>
      <c r="LSI85" s="50"/>
      <c r="LSJ85" s="50"/>
      <c r="LSK85" s="50"/>
      <c r="LSL85" s="50"/>
      <c r="LSM85" s="50"/>
      <c r="LSN85" s="50"/>
      <c r="LSO85" s="50"/>
      <c r="LSP85" s="50"/>
      <c r="LSQ85" s="50"/>
      <c r="LSR85" s="50"/>
      <c r="LSS85" s="50"/>
      <c r="LST85" s="50"/>
      <c r="LSU85" s="50"/>
      <c r="LSV85" s="50"/>
      <c r="LSW85" s="50"/>
      <c r="LSX85" s="50"/>
      <c r="LSY85" s="50"/>
      <c r="LSZ85" s="50"/>
      <c r="LTA85" s="50"/>
      <c r="LTB85" s="50"/>
      <c r="LTC85" s="50"/>
      <c r="LTD85" s="50"/>
      <c r="LTE85" s="50"/>
      <c r="LTF85" s="50"/>
      <c r="LTG85" s="50"/>
      <c r="LTH85" s="50"/>
      <c r="LTI85" s="50"/>
      <c r="LTJ85" s="50"/>
      <c r="LTK85" s="50"/>
      <c r="LTL85" s="50"/>
      <c r="LTM85" s="50"/>
      <c r="LTN85" s="50"/>
      <c r="LTO85" s="50"/>
      <c r="LTP85" s="50"/>
      <c r="LTQ85" s="50"/>
      <c r="LTR85" s="50"/>
      <c r="LTS85" s="50"/>
      <c r="LTT85" s="50"/>
      <c r="LTU85" s="50"/>
      <c r="LTV85" s="50"/>
      <c r="LTW85" s="50"/>
      <c r="LTX85" s="50"/>
      <c r="LTY85" s="50"/>
      <c r="LTZ85" s="50"/>
      <c r="LUA85" s="50"/>
      <c r="LUB85" s="50"/>
      <c r="LUC85" s="50"/>
      <c r="LUD85" s="50"/>
      <c r="LUE85" s="50"/>
      <c r="LUF85" s="50"/>
      <c r="LUG85" s="50"/>
      <c r="LUH85" s="50"/>
      <c r="LUI85" s="50"/>
      <c r="LUJ85" s="50"/>
      <c r="LUK85" s="50"/>
      <c r="LUL85" s="50"/>
      <c r="LUM85" s="50"/>
      <c r="LUN85" s="50"/>
      <c r="LUO85" s="50"/>
      <c r="LUP85" s="50"/>
      <c r="LUQ85" s="50"/>
      <c r="LUR85" s="50"/>
      <c r="LUS85" s="50"/>
      <c r="LUT85" s="50"/>
      <c r="LUU85" s="50"/>
      <c r="LUV85" s="50"/>
      <c r="LUW85" s="50"/>
      <c r="LUX85" s="50"/>
      <c r="LUY85" s="50"/>
      <c r="LUZ85" s="50"/>
      <c r="LVA85" s="50"/>
      <c r="LVB85" s="50"/>
      <c r="LVC85" s="50"/>
      <c r="LVD85" s="50"/>
      <c r="LVE85" s="50"/>
      <c r="LVF85" s="50"/>
      <c r="LVG85" s="50"/>
      <c r="LVH85" s="50"/>
      <c r="LVI85" s="50"/>
      <c r="LVJ85" s="50"/>
      <c r="LVK85" s="50"/>
      <c r="LVL85" s="50"/>
      <c r="LVM85" s="50"/>
      <c r="LVN85" s="50"/>
      <c r="LVO85" s="50"/>
      <c r="LVP85" s="50"/>
      <c r="LVQ85" s="50"/>
      <c r="LVR85" s="50"/>
      <c r="LVS85" s="50"/>
      <c r="LVT85" s="50"/>
      <c r="LVU85" s="50"/>
      <c r="LVV85" s="50"/>
      <c r="LVW85" s="50"/>
      <c r="LVX85" s="50"/>
      <c r="LVY85" s="50"/>
      <c r="LVZ85" s="50"/>
      <c r="LWA85" s="50"/>
      <c r="LWB85" s="50"/>
      <c r="LWC85" s="50"/>
      <c r="LWD85" s="50"/>
      <c r="LWE85" s="50"/>
      <c r="LWF85" s="50"/>
      <c r="LWG85" s="50"/>
      <c r="LWH85" s="50"/>
      <c r="LWI85" s="50"/>
      <c r="LWJ85" s="50"/>
      <c r="LWK85" s="50"/>
      <c r="LWL85" s="50"/>
      <c r="LWM85" s="50"/>
      <c r="LWN85" s="50"/>
      <c r="LWO85" s="50"/>
      <c r="LWP85" s="50"/>
      <c r="LWQ85" s="50"/>
      <c r="LWR85" s="50"/>
      <c r="LWS85" s="50"/>
      <c r="LWT85" s="50"/>
      <c r="LWU85" s="50"/>
      <c r="LWV85" s="50"/>
      <c r="LWW85" s="50"/>
      <c r="LWX85" s="50"/>
      <c r="LWY85" s="50"/>
      <c r="LWZ85" s="50"/>
      <c r="LXA85" s="50"/>
      <c r="LXB85" s="50"/>
      <c r="LXC85" s="50"/>
      <c r="LXD85" s="50"/>
      <c r="LXE85" s="50"/>
      <c r="LXF85" s="50"/>
      <c r="LXG85" s="50"/>
      <c r="LXH85" s="50"/>
      <c r="LXI85" s="50"/>
      <c r="LXJ85" s="50"/>
      <c r="LXK85" s="50"/>
      <c r="LXL85" s="50"/>
      <c r="LXM85" s="50"/>
      <c r="LXN85" s="50"/>
      <c r="LXO85" s="50"/>
      <c r="LXP85" s="50"/>
      <c r="LXQ85" s="50"/>
      <c r="LXR85" s="50"/>
      <c r="LXS85" s="50"/>
      <c r="LXT85" s="50"/>
      <c r="LXU85" s="50"/>
      <c r="LXV85" s="50"/>
      <c r="LXW85" s="50"/>
      <c r="LXX85" s="50"/>
      <c r="LXY85" s="50"/>
      <c r="LXZ85" s="50"/>
      <c r="LYA85" s="50"/>
      <c r="LYB85" s="50"/>
      <c r="LYC85" s="50"/>
      <c r="LYD85" s="50"/>
      <c r="LYE85" s="50"/>
      <c r="LYF85" s="50"/>
      <c r="LYG85" s="50"/>
      <c r="LYH85" s="50"/>
      <c r="LYI85" s="50"/>
      <c r="LYJ85" s="50"/>
      <c r="LYK85" s="50"/>
      <c r="LYL85" s="50"/>
      <c r="LYM85" s="50"/>
      <c r="LYN85" s="50"/>
      <c r="LYO85" s="50"/>
      <c r="LYP85" s="50"/>
      <c r="LYQ85" s="50"/>
      <c r="LYR85" s="50"/>
      <c r="LYS85" s="50"/>
      <c r="LYT85" s="50"/>
      <c r="LYU85" s="50"/>
      <c r="LYV85" s="50"/>
      <c r="LYW85" s="50"/>
      <c r="LYX85" s="50"/>
      <c r="LYY85" s="50"/>
      <c r="LYZ85" s="50"/>
      <c r="LZA85" s="50"/>
      <c r="LZB85" s="50"/>
      <c r="LZC85" s="50"/>
      <c r="LZD85" s="50"/>
      <c r="LZE85" s="50"/>
      <c r="LZF85" s="50"/>
      <c r="LZG85" s="50"/>
      <c r="LZH85" s="50"/>
      <c r="LZI85" s="50"/>
      <c r="LZJ85" s="50"/>
      <c r="LZK85" s="50"/>
      <c r="LZL85" s="50"/>
      <c r="LZM85" s="50"/>
      <c r="LZN85" s="50"/>
      <c r="LZO85" s="50"/>
      <c r="LZP85" s="50"/>
      <c r="LZQ85" s="50"/>
      <c r="LZR85" s="50"/>
      <c r="LZS85" s="50"/>
      <c r="LZT85" s="50"/>
      <c r="LZU85" s="50"/>
      <c r="LZV85" s="50"/>
      <c r="LZW85" s="50"/>
      <c r="LZX85" s="50"/>
      <c r="LZY85" s="50"/>
      <c r="LZZ85" s="50"/>
      <c r="MAA85" s="50"/>
      <c r="MAB85" s="50"/>
      <c r="MAC85" s="50"/>
      <c r="MAD85" s="50"/>
      <c r="MAE85" s="50"/>
      <c r="MAF85" s="50"/>
      <c r="MAG85" s="50"/>
      <c r="MAH85" s="50"/>
      <c r="MAI85" s="50"/>
      <c r="MAJ85" s="50"/>
      <c r="MAK85" s="50"/>
      <c r="MAL85" s="50"/>
      <c r="MAM85" s="50"/>
      <c r="MAN85" s="50"/>
      <c r="MAO85" s="50"/>
      <c r="MAP85" s="50"/>
      <c r="MAQ85" s="50"/>
      <c r="MAR85" s="50"/>
      <c r="MAS85" s="50"/>
      <c r="MAT85" s="50"/>
      <c r="MAU85" s="50"/>
      <c r="MAV85" s="50"/>
      <c r="MAW85" s="50"/>
      <c r="MAX85" s="50"/>
      <c r="MAY85" s="50"/>
      <c r="MAZ85" s="50"/>
      <c r="MBA85" s="50"/>
      <c r="MBB85" s="50"/>
      <c r="MBC85" s="50"/>
      <c r="MBD85" s="50"/>
      <c r="MBE85" s="50"/>
      <c r="MBF85" s="50"/>
      <c r="MBG85" s="50"/>
      <c r="MBH85" s="50"/>
      <c r="MBI85" s="50"/>
      <c r="MBJ85" s="50"/>
      <c r="MBK85" s="50"/>
      <c r="MBL85" s="50"/>
      <c r="MBM85" s="50"/>
      <c r="MBN85" s="50"/>
      <c r="MBO85" s="50"/>
      <c r="MBP85" s="50"/>
      <c r="MBQ85" s="50"/>
      <c r="MBR85" s="50"/>
      <c r="MBS85" s="50"/>
      <c r="MBT85" s="50"/>
      <c r="MBU85" s="50"/>
      <c r="MBV85" s="50"/>
      <c r="MBW85" s="50"/>
      <c r="MBX85" s="50"/>
      <c r="MBY85" s="50"/>
      <c r="MBZ85" s="50"/>
      <c r="MCA85" s="50"/>
      <c r="MCB85" s="50"/>
      <c r="MCC85" s="50"/>
      <c r="MCD85" s="50"/>
      <c r="MCE85" s="50"/>
      <c r="MCF85" s="50"/>
      <c r="MCG85" s="50"/>
      <c r="MCH85" s="50"/>
      <c r="MCI85" s="50"/>
      <c r="MCJ85" s="50"/>
      <c r="MCK85" s="50"/>
      <c r="MCL85" s="50"/>
      <c r="MCM85" s="50"/>
      <c r="MCN85" s="50"/>
      <c r="MCO85" s="50"/>
      <c r="MCP85" s="50"/>
      <c r="MCQ85" s="50"/>
      <c r="MCR85" s="50"/>
      <c r="MCS85" s="50"/>
      <c r="MCT85" s="50"/>
      <c r="MCU85" s="50"/>
      <c r="MCV85" s="50"/>
      <c r="MCW85" s="50"/>
      <c r="MCX85" s="50"/>
      <c r="MCY85" s="50"/>
      <c r="MCZ85" s="50"/>
      <c r="MDA85" s="50"/>
      <c r="MDB85" s="50"/>
      <c r="MDC85" s="50"/>
      <c r="MDD85" s="50"/>
      <c r="MDE85" s="50"/>
      <c r="MDF85" s="50"/>
      <c r="MDG85" s="50"/>
      <c r="MDH85" s="50"/>
      <c r="MDI85" s="50"/>
      <c r="MDJ85" s="50"/>
      <c r="MDK85" s="50"/>
      <c r="MDL85" s="50"/>
      <c r="MDM85" s="50"/>
      <c r="MDN85" s="50"/>
      <c r="MDO85" s="50"/>
      <c r="MDP85" s="50"/>
      <c r="MDQ85" s="50"/>
      <c r="MDR85" s="50"/>
      <c r="MDS85" s="50"/>
      <c r="MDT85" s="50"/>
      <c r="MDU85" s="50"/>
      <c r="MDV85" s="50"/>
      <c r="MDW85" s="50"/>
      <c r="MDX85" s="50"/>
      <c r="MDY85" s="50"/>
      <c r="MDZ85" s="50"/>
      <c r="MEA85" s="50"/>
      <c r="MEB85" s="50"/>
      <c r="MEC85" s="50"/>
      <c r="MED85" s="50"/>
      <c r="MEE85" s="50"/>
      <c r="MEF85" s="50"/>
      <c r="MEG85" s="50"/>
      <c r="MEH85" s="50"/>
      <c r="MEI85" s="50"/>
      <c r="MEJ85" s="50"/>
      <c r="MEK85" s="50"/>
      <c r="MEL85" s="50"/>
      <c r="MEM85" s="50"/>
      <c r="MEN85" s="50"/>
      <c r="MEO85" s="50"/>
      <c r="MEP85" s="50"/>
      <c r="MEQ85" s="50"/>
      <c r="MER85" s="50"/>
      <c r="MES85" s="50"/>
      <c r="MET85" s="50"/>
      <c r="MEU85" s="50"/>
      <c r="MEV85" s="50"/>
      <c r="MEW85" s="50"/>
      <c r="MEX85" s="50"/>
      <c r="MEY85" s="50"/>
      <c r="MEZ85" s="50"/>
      <c r="MFA85" s="50"/>
      <c r="MFB85" s="50"/>
      <c r="MFC85" s="50"/>
      <c r="MFD85" s="50"/>
      <c r="MFE85" s="50"/>
      <c r="MFF85" s="50"/>
      <c r="MFG85" s="50"/>
      <c r="MFH85" s="50"/>
      <c r="MFI85" s="50"/>
      <c r="MFJ85" s="50"/>
      <c r="MFK85" s="50"/>
      <c r="MFL85" s="50"/>
      <c r="MFM85" s="50"/>
      <c r="MFN85" s="50"/>
      <c r="MFO85" s="50"/>
      <c r="MFP85" s="50"/>
      <c r="MFQ85" s="50"/>
      <c r="MFR85" s="50"/>
      <c r="MFS85" s="50"/>
      <c r="MFT85" s="50"/>
      <c r="MFU85" s="50"/>
      <c r="MFV85" s="50"/>
      <c r="MFW85" s="50"/>
      <c r="MFX85" s="50"/>
      <c r="MFY85" s="50"/>
      <c r="MFZ85" s="50"/>
      <c r="MGA85" s="50"/>
      <c r="MGB85" s="50"/>
      <c r="MGC85" s="50"/>
      <c r="MGD85" s="50"/>
      <c r="MGE85" s="50"/>
      <c r="MGF85" s="50"/>
      <c r="MGG85" s="50"/>
      <c r="MGH85" s="50"/>
      <c r="MGI85" s="50"/>
      <c r="MGJ85" s="50"/>
      <c r="MGK85" s="50"/>
      <c r="MGL85" s="50"/>
      <c r="MGM85" s="50"/>
      <c r="MGN85" s="50"/>
      <c r="MGO85" s="50"/>
      <c r="MGP85" s="50"/>
      <c r="MGQ85" s="50"/>
      <c r="MGR85" s="50"/>
      <c r="MGS85" s="50"/>
      <c r="MGT85" s="50"/>
      <c r="MGU85" s="50"/>
      <c r="MGV85" s="50"/>
      <c r="MGW85" s="50"/>
      <c r="MGX85" s="50"/>
      <c r="MGY85" s="50"/>
      <c r="MGZ85" s="50"/>
      <c r="MHA85" s="50"/>
      <c r="MHB85" s="50"/>
      <c r="MHC85" s="50"/>
      <c r="MHD85" s="50"/>
      <c r="MHE85" s="50"/>
      <c r="MHF85" s="50"/>
      <c r="MHG85" s="50"/>
      <c r="MHH85" s="50"/>
      <c r="MHI85" s="50"/>
      <c r="MHJ85" s="50"/>
      <c r="MHK85" s="50"/>
      <c r="MHL85" s="50"/>
      <c r="MHM85" s="50"/>
      <c r="MHN85" s="50"/>
      <c r="MHO85" s="50"/>
      <c r="MHP85" s="50"/>
      <c r="MHQ85" s="50"/>
      <c r="MHR85" s="50"/>
      <c r="MHS85" s="50"/>
      <c r="MHT85" s="50"/>
      <c r="MHU85" s="50"/>
      <c r="MHV85" s="50"/>
      <c r="MHW85" s="50"/>
      <c r="MHX85" s="50"/>
      <c r="MHY85" s="50"/>
      <c r="MHZ85" s="50"/>
      <c r="MIA85" s="50"/>
      <c r="MIB85" s="50"/>
      <c r="MIC85" s="50"/>
      <c r="MID85" s="50"/>
      <c r="MIE85" s="50"/>
      <c r="MIF85" s="50"/>
      <c r="MIG85" s="50"/>
      <c r="MIH85" s="50"/>
      <c r="MII85" s="50"/>
      <c r="MIJ85" s="50"/>
      <c r="MIK85" s="50"/>
      <c r="MIL85" s="50"/>
      <c r="MIM85" s="50"/>
      <c r="MIN85" s="50"/>
      <c r="MIO85" s="50"/>
      <c r="MIP85" s="50"/>
      <c r="MIQ85" s="50"/>
      <c r="MIR85" s="50"/>
      <c r="MIS85" s="50"/>
      <c r="MIT85" s="50"/>
      <c r="MIU85" s="50"/>
      <c r="MIV85" s="50"/>
      <c r="MIW85" s="50"/>
      <c r="MIX85" s="50"/>
      <c r="MIY85" s="50"/>
      <c r="MIZ85" s="50"/>
      <c r="MJA85" s="50"/>
      <c r="MJB85" s="50"/>
      <c r="MJC85" s="50"/>
      <c r="MJD85" s="50"/>
      <c r="MJE85" s="50"/>
      <c r="MJF85" s="50"/>
      <c r="MJG85" s="50"/>
      <c r="MJH85" s="50"/>
      <c r="MJI85" s="50"/>
      <c r="MJJ85" s="50"/>
      <c r="MJK85" s="50"/>
      <c r="MJL85" s="50"/>
      <c r="MJM85" s="50"/>
      <c r="MJN85" s="50"/>
      <c r="MJO85" s="50"/>
      <c r="MJP85" s="50"/>
      <c r="MJQ85" s="50"/>
      <c r="MJR85" s="50"/>
      <c r="MJS85" s="50"/>
      <c r="MJT85" s="50"/>
      <c r="MJU85" s="50"/>
      <c r="MJV85" s="50"/>
      <c r="MJW85" s="50"/>
      <c r="MJX85" s="50"/>
      <c r="MJY85" s="50"/>
      <c r="MJZ85" s="50"/>
      <c r="MKA85" s="50"/>
      <c r="MKB85" s="50"/>
      <c r="MKC85" s="50"/>
      <c r="MKD85" s="50"/>
      <c r="MKE85" s="50"/>
      <c r="MKF85" s="50"/>
      <c r="MKG85" s="50"/>
      <c r="MKH85" s="50"/>
      <c r="MKI85" s="50"/>
      <c r="MKJ85" s="50"/>
      <c r="MKK85" s="50"/>
      <c r="MKL85" s="50"/>
      <c r="MKM85" s="50"/>
      <c r="MKN85" s="50"/>
      <c r="MKO85" s="50"/>
      <c r="MKP85" s="50"/>
      <c r="MKQ85" s="50"/>
      <c r="MKR85" s="50"/>
      <c r="MKS85" s="50"/>
      <c r="MKT85" s="50"/>
      <c r="MKU85" s="50"/>
      <c r="MKV85" s="50"/>
      <c r="MKW85" s="50"/>
      <c r="MKX85" s="50"/>
      <c r="MKY85" s="50"/>
      <c r="MKZ85" s="50"/>
      <c r="MLA85" s="50"/>
      <c r="MLB85" s="50"/>
      <c r="MLC85" s="50"/>
      <c r="MLD85" s="50"/>
      <c r="MLE85" s="50"/>
      <c r="MLF85" s="50"/>
      <c r="MLG85" s="50"/>
      <c r="MLH85" s="50"/>
      <c r="MLI85" s="50"/>
      <c r="MLJ85" s="50"/>
      <c r="MLK85" s="50"/>
      <c r="MLL85" s="50"/>
      <c r="MLM85" s="50"/>
      <c r="MLN85" s="50"/>
      <c r="MLO85" s="50"/>
      <c r="MLP85" s="50"/>
      <c r="MLQ85" s="50"/>
      <c r="MLR85" s="50"/>
      <c r="MLS85" s="50"/>
      <c r="MLT85" s="50"/>
      <c r="MLU85" s="50"/>
      <c r="MLV85" s="50"/>
      <c r="MLW85" s="50"/>
      <c r="MLX85" s="50"/>
      <c r="MLY85" s="50"/>
      <c r="MLZ85" s="50"/>
      <c r="MMA85" s="50"/>
      <c r="MMB85" s="50"/>
      <c r="MMC85" s="50"/>
      <c r="MMD85" s="50"/>
      <c r="MME85" s="50"/>
      <c r="MMF85" s="50"/>
      <c r="MMG85" s="50"/>
      <c r="MMH85" s="50"/>
      <c r="MMI85" s="50"/>
      <c r="MMJ85" s="50"/>
      <c r="MMK85" s="50"/>
      <c r="MML85" s="50"/>
      <c r="MMM85" s="50"/>
      <c r="MMN85" s="50"/>
      <c r="MMO85" s="50"/>
      <c r="MMP85" s="50"/>
      <c r="MMQ85" s="50"/>
      <c r="MMR85" s="50"/>
      <c r="MMS85" s="50"/>
      <c r="MMT85" s="50"/>
      <c r="MMU85" s="50"/>
      <c r="MMV85" s="50"/>
      <c r="MMW85" s="50"/>
      <c r="MMX85" s="50"/>
      <c r="MMY85" s="50"/>
      <c r="MMZ85" s="50"/>
      <c r="MNA85" s="50"/>
      <c r="MNB85" s="50"/>
      <c r="MNC85" s="50"/>
      <c r="MND85" s="50"/>
      <c r="MNE85" s="50"/>
      <c r="MNF85" s="50"/>
      <c r="MNG85" s="50"/>
      <c r="MNH85" s="50"/>
      <c r="MNI85" s="50"/>
      <c r="MNJ85" s="50"/>
      <c r="MNK85" s="50"/>
      <c r="MNL85" s="50"/>
      <c r="MNM85" s="50"/>
      <c r="MNN85" s="50"/>
      <c r="MNO85" s="50"/>
      <c r="MNP85" s="50"/>
      <c r="MNQ85" s="50"/>
      <c r="MNR85" s="50"/>
      <c r="MNS85" s="50"/>
      <c r="MNT85" s="50"/>
      <c r="MNU85" s="50"/>
      <c r="MNV85" s="50"/>
      <c r="MNW85" s="50"/>
      <c r="MNX85" s="50"/>
      <c r="MNY85" s="50"/>
      <c r="MNZ85" s="50"/>
      <c r="MOA85" s="50"/>
      <c r="MOB85" s="50"/>
      <c r="MOC85" s="50"/>
      <c r="MOD85" s="50"/>
      <c r="MOE85" s="50"/>
      <c r="MOF85" s="50"/>
      <c r="MOG85" s="50"/>
      <c r="MOH85" s="50"/>
      <c r="MOI85" s="50"/>
      <c r="MOJ85" s="50"/>
      <c r="MOK85" s="50"/>
      <c r="MOL85" s="50"/>
      <c r="MOM85" s="50"/>
      <c r="MON85" s="50"/>
      <c r="MOO85" s="50"/>
      <c r="MOP85" s="50"/>
      <c r="MOQ85" s="50"/>
      <c r="MOR85" s="50"/>
      <c r="MOS85" s="50"/>
      <c r="MOT85" s="50"/>
      <c r="MOU85" s="50"/>
      <c r="MOV85" s="50"/>
      <c r="MOW85" s="50"/>
      <c r="MOX85" s="50"/>
      <c r="MOY85" s="50"/>
      <c r="MOZ85" s="50"/>
      <c r="MPA85" s="50"/>
      <c r="MPB85" s="50"/>
      <c r="MPC85" s="50"/>
      <c r="MPD85" s="50"/>
      <c r="MPE85" s="50"/>
      <c r="MPF85" s="50"/>
      <c r="MPG85" s="50"/>
      <c r="MPH85" s="50"/>
      <c r="MPI85" s="50"/>
      <c r="MPJ85" s="50"/>
      <c r="MPK85" s="50"/>
      <c r="MPL85" s="50"/>
      <c r="MPM85" s="50"/>
      <c r="MPN85" s="50"/>
      <c r="MPO85" s="50"/>
      <c r="MPP85" s="50"/>
      <c r="MPQ85" s="50"/>
      <c r="MPR85" s="50"/>
      <c r="MPS85" s="50"/>
      <c r="MPT85" s="50"/>
      <c r="MPU85" s="50"/>
      <c r="MPV85" s="50"/>
      <c r="MPW85" s="50"/>
      <c r="MPX85" s="50"/>
      <c r="MPY85" s="50"/>
      <c r="MPZ85" s="50"/>
      <c r="MQA85" s="50"/>
      <c r="MQB85" s="50"/>
      <c r="MQC85" s="50"/>
      <c r="MQD85" s="50"/>
      <c r="MQE85" s="50"/>
      <c r="MQF85" s="50"/>
      <c r="MQG85" s="50"/>
      <c r="MQH85" s="50"/>
      <c r="MQI85" s="50"/>
      <c r="MQJ85" s="50"/>
      <c r="MQK85" s="50"/>
      <c r="MQL85" s="50"/>
      <c r="MQM85" s="50"/>
      <c r="MQN85" s="50"/>
      <c r="MQO85" s="50"/>
      <c r="MQP85" s="50"/>
      <c r="MQQ85" s="50"/>
      <c r="MQR85" s="50"/>
      <c r="MQS85" s="50"/>
      <c r="MQT85" s="50"/>
      <c r="MQU85" s="50"/>
      <c r="MQV85" s="50"/>
      <c r="MQW85" s="50"/>
      <c r="MQX85" s="50"/>
      <c r="MQY85" s="50"/>
      <c r="MQZ85" s="50"/>
      <c r="MRA85" s="50"/>
      <c r="MRB85" s="50"/>
      <c r="MRC85" s="50"/>
      <c r="MRD85" s="50"/>
      <c r="MRE85" s="50"/>
      <c r="MRF85" s="50"/>
      <c r="MRG85" s="50"/>
      <c r="MRH85" s="50"/>
      <c r="MRI85" s="50"/>
      <c r="MRJ85" s="50"/>
      <c r="MRK85" s="50"/>
      <c r="MRL85" s="50"/>
      <c r="MRM85" s="50"/>
      <c r="MRN85" s="50"/>
      <c r="MRO85" s="50"/>
      <c r="MRP85" s="50"/>
      <c r="MRQ85" s="50"/>
      <c r="MRR85" s="50"/>
      <c r="MRS85" s="50"/>
      <c r="MRT85" s="50"/>
      <c r="MRU85" s="50"/>
      <c r="MRV85" s="50"/>
      <c r="MRW85" s="50"/>
      <c r="MRX85" s="50"/>
      <c r="MRY85" s="50"/>
      <c r="MRZ85" s="50"/>
      <c r="MSA85" s="50"/>
      <c r="MSB85" s="50"/>
      <c r="MSC85" s="50"/>
      <c r="MSD85" s="50"/>
      <c r="MSE85" s="50"/>
      <c r="MSF85" s="50"/>
      <c r="MSG85" s="50"/>
      <c r="MSH85" s="50"/>
      <c r="MSI85" s="50"/>
      <c r="MSJ85" s="50"/>
      <c r="MSK85" s="50"/>
      <c r="MSL85" s="50"/>
      <c r="MSM85" s="50"/>
      <c r="MSN85" s="50"/>
      <c r="MSO85" s="50"/>
      <c r="MSP85" s="50"/>
      <c r="MSQ85" s="50"/>
      <c r="MSR85" s="50"/>
      <c r="MSS85" s="50"/>
      <c r="MST85" s="50"/>
      <c r="MSU85" s="50"/>
      <c r="MSV85" s="50"/>
      <c r="MSW85" s="50"/>
      <c r="MSX85" s="50"/>
      <c r="MSY85" s="50"/>
      <c r="MSZ85" s="50"/>
      <c r="MTA85" s="50"/>
      <c r="MTB85" s="50"/>
      <c r="MTC85" s="50"/>
      <c r="MTD85" s="50"/>
      <c r="MTE85" s="50"/>
      <c r="MTF85" s="50"/>
      <c r="MTG85" s="50"/>
      <c r="MTH85" s="50"/>
      <c r="MTI85" s="50"/>
      <c r="MTJ85" s="50"/>
      <c r="MTK85" s="50"/>
      <c r="MTL85" s="50"/>
      <c r="MTM85" s="50"/>
      <c r="MTN85" s="50"/>
      <c r="MTO85" s="50"/>
      <c r="MTP85" s="50"/>
      <c r="MTQ85" s="50"/>
      <c r="MTR85" s="50"/>
      <c r="MTS85" s="50"/>
      <c r="MTT85" s="50"/>
      <c r="MTU85" s="50"/>
      <c r="MTV85" s="50"/>
      <c r="MTW85" s="50"/>
      <c r="MTX85" s="50"/>
      <c r="MTY85" s="50"/>
      <c r="MTZ85" s="50"/>
      <c r="MUA85" s="50"/>
      <c r="MUB85" s="50"/>
      <c r="MUC85" s="50"/>
      <c r="MUD85" s="50"/>
      <c r="MUE85" s="50"/>
      <c r="MUF85" s="50"/>
      <c r="MUG85" s="50"/>
      <c r="MUH85" s="50"/>
      <c r="MUI85" s="50"/>
      <c r="MUJ85" s="50"/>
      <c r="MUK85" s="50"/>
      <c r="MUL85" s="50"/>
      <c r="MUM85" s="50"/>
      <c r="MUN85" s="50"/>
      <c r="MUO85" s="50"/>
      <c r="MUP85" s="50"/>
      <c r="MUQ85" s="50"/>
      <c r="MUR85" s="50"/>
      <c r="MUS85" s="50"/>
      <c r="MUT85" s="50"/>
      <c r="MUU85" s="50"/>
      <c r="MUV85" s="50"/>
      <c r="MUW85" s="50"/>
      <c r="MUX85" s="50"/>
      <c r="MUY85" s="50"/>
      <c r="MUZ85" s="50"/>
      <c r="MVA85" s="50"/>
      <c r="MVB85" s="50"/>
      <c r="MVC85" s="50"/>
      <c r="MVD85" s="50"/>
      <c r="MVE85" s="50"/>
      <c r="MVF85" s="50"/>
      <c r="MVG85" s="50"/>
      <c r="MVH85" s="50"/>
      <c r="MVI85" s="50"/>
      <c r="MVJ85" s="50"/>
      <c r="MVK85" s="50"/>
      <c r="MVL85" s="50"/>
      <c r="MVM85" s="50"/>
      <c r="MVN85" s="50"/>
      <c r="MVO85" s="50"/>
      <c r="MVP85" s="50"/>
      <c r="MVQ85" s="50"/>
      <c r="MVR85" s="50"/>
      <c r="MVS85" s="50"/>
      <c r="MVT85" s="50"/>
      <c r="MVU85" s="50"/>
      <c r="MVV85" s="50"/>
      <c r="MVW85" s="50"/>
      <c r="MVX85" s="50"/>
      <c r="MVY85" s="50"/>
      <c r="MVZ85" s="50"/>
      <c r="MWA85" s="50"/>
      <c r="MWB85" s="50"/>
      <c r="MWC85" s="50"/>
      <c r="MWD85" s="50"/>
      <c r="MWE85" s="50"/>
      <c r="MWF85" s="50"/>
      <c r="MWG85" s="50"/>
      <c r="MWH85" s="50"/>
      <c r="MWI85" s="50"/>
      <c r="MWJ85" s="50"/>
      <c r="MWK85" s="50"/>
      <c r="MWL85" s="50"/>
      <c r="MWM85" s="50"/>
      <c r="MWN85" s="50"/>
      <c r="MWO85" s="50"/>
      <c r="MWP85" s="50"/>
      <c r="MWQ85" s="50"/>
      <c r="MWR85" s="50"/>
      <c r="MWS85" s="50"/>
      <c r="MWT85" s="50"/>
      <c r="MWU85" s="50"/>
      <c r="MWV85" s="50"/>
      <c r="MWW85" s="50"/>
      <c r="MWX85" s="50"/>
      <c r="MWY85" s="50"/>
      <c r="MWZ85" s="50"/>
      <c r="MXA85" s="50"/>
      <c r="MXB85" s="50"/>
      <c r="MXC85" s="50"/>
      <c r="MXD85" s="50"/>
      <c r="MXE85" s="50"/>
      <c r="MXF85" s="50"/>
      <c r="MXG85" s="50"/>
      <c r="MXH85" s="50"/>
      <c r="MXI85" s="50"/>
      <c r="MXJ85" s="50"/>
      <c r="MXK85" s="50"/>
      <c r="MXL85" s="50"/>
      <c r="MXM85" s="50"/>
      <c r="MXN85" s="50"/>
      <c r="MXO85" s="50"/>
      <c r="MXP85" s="50"/>
      <c r="MXQ85" s="50"/>
      <c r="MXR85" s="50"/>
      <c r="MXS85" s="50"/>
      <c r="MXT85" s="50"/>
      <c r="MXU85" s="50"/>
      <c r="MXV85" s="50"/>
      <c r="MXW85" s="50"/>
      <c r="MXX85" s="50"/>
      <c r="MXY85" s="50"/>
      <c r="MXZ85" s="50"/>
      <c r="MYA85" s="50"/>
      <c r="MYB85" s="50"/>
      <c r="MYC85" s="50"/>
      <c r="MYD85" s="50"/>
      <c r="MYE85" s="50"/>
      <c r="MYF85" s="50"/>
      <c r="MYG85" s="50"/>
      <c r="MYH85" s="50"/>
      <c r="MYI85" s="50"/>
      <c r="MYJ85" s="50"/>
      <c r="MYK85" s="50"/>
      <c r="MYL85" s="50"/>
      <c r="MYM85" s="50"/>
      <c r="MYN85" s="50"/>
      <c r="MYO85" s="50"/>
      <c r="MYP85" s="50"/>
      <c r="MYQ85" s="50"/>
      <c r="MYR85" s="50"/>
      <c r="MYS85" s="50"/>
      <c r="MYT85" s="50"/>
      <c r="MYU85" s="50"/>
      <c r="MYV85" s="50"/>
      <c r="MYW85" s="50"/>
      <c r="MYX85" s="50"/>
      <c r="MYY85" s="50"/>
      <c r="MYZ85" s="50"/>
      <c r="MZA85" s="50"/>
      <c r="MZB85" s="50"/>
      <c r="MZC85" s="50"/>
      <c r="MZD85" s="50"/>
      <c r="MZE85" s="50"/>
      <c r="MZF85" s="50"/>
      <c r="MZG85" s="50"/>
      <c r="MZH85" s="50"/>
      <c r="MZI85" s="50"/>
      <c r="MZJ85" s="50"/>
      <c r="MZK85" s="50"/>
      <c r="MZL85" s="50"/>
      <c r="MZM85" s="50"/>
      <c r="MZN85" s="50"/>
      <c r="MZO85" s="50"/>
      <c r="MZP85" s="50"/>
      <c r="MZQ85" s="50"/>
      <c r="MZR85" s="50"/>
      <c r="MZS85" s="50"/>
      <c r="MZT85" s="50"/>
      <c r="MZU85" s="50"/>
      <c r="MZV85" s="50"/>
      <c r="MZW85" s="50"/>
      <c r="MZX85" s="50"/>
      <c r="MZY85" s="50"/>
      <c r="MZZ85" s="50"/>
      <c r="NAA85" s="50"/>
      <c r="NAB85" s="50"/>
      <c r="NAC85" s="50"/>
      <c r="NAD85" s="50"/>
      <c r="NAE85" s="50"/>
      <c r="NAF85" s="50"/>
      <c r="NAG85" s="50"/>
      <c r="NAH85" s="50"/>
      <c r="NAI85" s="50"/>
      <c r="NAJ85" s="50"/>
      <c r="NAK85" s="50"/>
      <c r="NAL85" s="50"/>
      <c r="NAM85" s="50"/>
      <c r="NAN85" s="50"/>
      <c r="NAO85" s="50"/>
      <c r="NAP85" s="50"/>
      <c r="NAQ85" s="50"/>
      <c r="NAR85" s="50"/>
      <c r="NAS85" s="50"/>
      <c r="NAT85" s="50"/>
      <c r="NAU85" s="50"/>
      <c r="NAV85" s="50"/>
      <c r="NAW85" s="50"/>
      <c r="NAX85" s="50"/>
      <c r="NAY85" s="50"/>
      <c r="NAZ85" s="50"/>
      <c r="NBA85" s="50"/>
      <c r="NBB85" s="50"/>
      <c r="NBC85" s="50"/>
      <c r="NBD85" s="50"/>
      <c r="NBE85" s="50"/>
      <c r="NBF85" s="50"/>
      <c r="NBG85" s="50"/>
      <c r="NBH85" s="50"/>
      <c r="NBI85" s="50"/>
      <c r="NBJ85" s="50"/>
      <c r="NBK85" s="50"/>
      <c r="NBL85" s="50"/>
      <c r="NBM85" s="50"/>
      <c r="NBN85" s="50"/>
      <c r="NBO85" s="50"/>
      <c r="NBP85" s="50"/>
      <c r="NBQ85" s="50"/>
      <c r="NBR85" s="50"/>
      <c r="NBS85" s="50"/>
      <c r="NBT85" s="50"/>
      <c r="NBU85" s="50"/>
      <c r="NBV85" s="50"/>
      <c r="NBW85" s="50"/>
      <c r="NBX85" s="50"/>
      <c r="NBY85" s="50"/>
      <c r="NBZ85" s="50"/>
      <c r="NCA85" s="50"/>
      <c r="NCB85" s="50"/>
      <c r="NCC85" s="50"/>
      <c r="NCD85" s="50"/>
      <c r="NCE85" s="50"/>
      <c r="NCF85" s="50"/>
      <c r="NCG85" s="50"/>
      <c r="NCH85" s="50"/>
      <c r="NCI85" s="50"/>
      <c r="NCJ85" s="50"/>
      <c r="NCK85" s="50"/>
      <c r="NCL85" s="50"/>
      <c r="NCM85" s="50"/>
      <c r="NCN85" s="50"/>
      <c r="NCO85" s="50"/>
      <c r="NCP85" s="50"/>
      <c r="NCQ85" s="50"/>
      <c r="NCR85" s="50"/>
      <c r="NCS85" s="50"/>
      <c r="NCT85" s="50"/>
      <c r="NCU85" s="50"/>
      <c r="NCV85" s="50"/>
      <c r="NCW85" s="50"/>
      <c r="NCX85" s="50"/>
      <c r="NCY85" s="50"/>
      <c r="NCZ85" s="50"/>
      <c r="NDA85" s="50"/>
      <c r="NDB85" s="50"/>
      <c r="NDC85" s="50"/>
      <c r="NDD85" s="50"/>
      <c r="NDE85" s="50"/>
      <c r="NDF85" s="50"/>
      <c r="NDG85" s="50"/>
      <c r="NDH85" s="50"/>
      <c r="NDI85" s="50"/>
      <c r="NDJ85" s="50"/>
      <c r="NDK85" s="50"/>
      <c r="NDL85" s="50"/>
      <c r="NDM85" s="50"/>
      <c r="NDN85" s="50"/>
      <c r="NDO85" s="50"/>
      <c r="NDP85" s="50"/>
      <c r="NDQ85" s="50"/>
      <c r="NDR85" s="50"/>
      <c r="NDS85" s="50"/>
      <c r="NDT85" s="50"/>
      <c r="NDU85" s="50"/>
      <c r="NDV85" s="50"/>
      <c r="NDW85" s="50"/>
      <c r="NDX85" s="50"/>
      <c r="NDY85" s="50"/>
      <c r="NDZ85" s="50"/>
      <c r="NEA85" s="50"/>
      <c r="NEB85" s="50"/>
      <c r="NEC85" s="50"/>
      <c r="NED85" s="50"/>
      <c r="NEE85" s="50"/>
      <c r="NEF85" s="50"/>
      <c r="NEG85" s="50"/>
      <c r="NEH85" s="50"/>
      <c r="NEI85" s="50"/>
      <c r="NEJ85" s="50"/>
      <c r="NEK85" s="50"/>
      <c r="NEL85" s="50"/>
      <c r="NEM85" s="50"/>
      <c r="NEN85" s="50"/>
      <c r="NEO85" s="50"/>
      <c r="NEP85" s="50"/>
      <c r="NEQ85" s="50"/>
      <c r="NER85" s="50"/>
      <c r="NES85" s="50"/>
      <c r="NET85" s="50"/>
      <c r="NEU85" s="50"/>
      <c r="NEV85" s="50"/>
      <c r="NEW85" s="50"/>
      <c r="NEX85" s="50"/>
      <c r="NEY85" s="50"/>
      <c r="NEZ85" s="50"/>
      <c r="NFA85" s="50"/>
      <c r="NFB85" s="50"/>
      <c r="NFC85" s="50"/>
      <c r="NFD85" s="50"/>
      <c r="NFE85" s="50"/>
      <c r="NFF85" s="50"/>
      <c r="NFG85" s="50"/>
      <c r="NFH85" s="50"/>
      <c r="NFI85" s="50"/>
      <c r="NFJ85" s="50"/>
      <c r="NFK85" s="50"/>
      <c r="NFL85" s="50"/>
      <c r="NFM85" s="50"/>
      <c r="NFN85" s="50"/>
      <c r="NFO85" s="50"/>
      <c r="NFP85" s="50"/>
      <c r="NFQ85" s="50"/>
      <c r="NFR85" s="50"/>
      <c r="NFS85" s="50"/>
      <c r="NFT85" s="50"/>
      <c r="NFU85" s="50"/>
      <c r="NFV85" s="50"/>
      <c r="NFW85" s="50"/>
      <c r="NFX85" s="50"/>
      <c r="NFY85" s="50"/>
      <c r="NFZ85" s="50"/>
      <c r="NGA85" s="50"/>
      <c r="NGB85" s="50"/>
      <c r="NGC85" s="50"/>
      <c r="NGD85" s="50"/>
      <c r="NGE85" s="50"/>
      <c r="NGF85" s="50"/>
      <c r="NGG85" s="50"/>
      <c r="NGH85" s="50"/>
      <c r="NGI85" s="50"/>
      <c r="NGJ85" s="50"/>
      <c r="NGK85" s="50"/>
      <c r="NGL85" s="50"/>
      <c r="NGM85" s="50"/>
      <c r="NGN85" s="50"/>
      <c r="NGO85" s="50"/>
      <c r="NGP85" s="50"/>
      <c r="NGQ85" s="50"/>
      <c r="NGR85" s="50"/>
      <c r="NGS85" s="50"/>
      <c r="NGT85" s="50"/>
      <c r="NGU85" s="50"/>
      <c r="NGV85" s="50"/>
      <c r="NGW85" s="50"/>
      <c r="NGX85" s="50"/>
      <c r="NGY85" s="50"/>
      <c r="NGZ85" s="50"/>
      <c r="NHA85" s="50"/>
      <c r="NHB85" s="50"/>
      <c r="NHC85" s="50"/>
      <c r="NHD85" s="50"/>
      <c r="NHE85" s="50"/>
      <c r="NHF85" s="50"/>
      <c r="NHG85" s="50"/>
      <c r="NHH85" s="50"/>
      <c r="NHI85" s="50"/>
      <c r="NHJ85" s="50"/>
      <c r="NHK85" s="50"/>
      <c r="NHL85" s="50"/>
      <c r="NHM85" s="50"/>
      <c r="NHN85" s="50"/>
      <c r="NHO85" s="50"/>
      <c r="NHP85" s="50"/>
      <c r="NHQ85" s="50"/>
      <c r="NHR85" s="50"/>
      <c r="NHS85" s="50"/>
      <c r="NHT85" s="50"/>
      <c r="NHU85" s="50"/>
      <c r="NHV85" s="50"/>
      <c r="NHW85" s="50"/>
      <c r="NHX85" s="50"/>
      <c r="NHY85" s="50"/>
      <c r="NHZ85" s="50"/>
      <c r="NIA85" s="50"/>
      <c r="NIB85" s="50"/>
      <c r="NIC85" s="50"/>
      <c r="NID85" s="50"/>
      <c r="NIE85" s="50"/>
      <c r="NIF85" s="50"/>
      <c r="NIG85" s="50"/>
      <c r="NIH85" s="50"/>
      <c r="NII85" s="50"/>
      <c r="NIJ85" s="50"/>
      <c r="NIK85" s="50"/>
      <c r="NIL85" s="50"/>
      <c r="NIM85" s="50"/>
      <c r="NIN85" s="50"/>
      <c r="NIO85" s="50"/>
      <c r="NIP85" s="50"/>
      <c r="NIQ85" s="50"/>
      <c r="NIR85" s="50"/>
      <c r="NIS85" s="50"/>
      <c r="NIT85" s="50"/>
      <c r="NIU85" s="50"/>
      <c r="NIV85" s="50"/>
      <c r="NIW85" s="50"/>
      <c r="NIX85" s="50"/>
      <c r="NIY85" s="50"/>
      <c r="NIZ85" s="50"/>
      <c r="NJA85" s="50"/>
      <c r="NJB85" s="50"/>
      <c r="NJC85" s="50"/>
      <c r="NJD85" s="50"/>
      <c r="NJE85" s="50"/>
      <c r="NJF85" s="50"/>
      <c r="NJG85" s="50"/>
      <c r="NJH85" s="50"/>
      <c r="NJI85" s="50"/>
      <c r="NJJ85" s="50"/>
      <c r="NJK85" s="50"/>
      <c r="NJL85" s="50"/>
      <c r="NJM85" s="50"/>
      <c r="NJN85" s="50"/>
      <c r="NJO85" s="50"/>
      <c r="NJP85" s="50"/>
      <c r="NJQ85" s="50"/>
      <c r="NJR85" s="50"/>
      <c r="NJS85" s="50"/>
      <c r="NJT85" s="50"/>
      <c r="NJU85" s="50"/>
      <c r="NJV85" s="50"/>
      <c r="NJW85" s="50"/>
      <c r="NJX85" s="50"/>
      <c r="NJY85" s="50"/>
      <c r="NJZ85" s="50"/>
      <c r="NKA85" s="50"/>
      <c r="NKB85" s="50"/>
      <c r="NKC85" s="50"/>
      <c r="NKD85" s="50"/>
      <c r="NKE85" s="50"/>
      <c r="NKF85" s="50"/>
      <c r="NKG85" s="50"/>
      <c r="NKH85" s="50"/>
      <c r="NKI85" s="50"/>
      <c r="NKJ85" s="50"/>
      <c r="NKK85" s="50"/>
      <c r="NKL85" s="50"/>
      <c r="NKM85" s="50"/>
      <c r="NKN85" s="50"/>
      <c r="NKO85" s="50"/>
      <c r="NKP85" s="50"/>
      <c r="NKQ85" s="50"/>
      <c r="NKR85" s="50"/>
      <c r="NKS85" s="50"/>
      <c r="NKT85" s="50"/>
      <c r="NKU85" s="50"/>
      <c r="NKV85" s="50"/>
      <c r="NKW85" s="50"/>
      <c r="NKX85" s="50"/>
      <c r="NKY85" s="50"/>
      <c r="NKZ85" s="50"/>
      <c r="NLA85" s="50"/>
      <c r="NLB85" s="50"/>
      <c r="NLC85" s="50"/>
      <c r="NLD85" s="50"/>
      <c r="NLE85" s="50"/>
      <c r="NLF85" s="50"/>
      <c r="NLG85" s="50"/>
      <c r="NLH85" s="50"/>
      <c r="NLI85" s="50"/>
      <c r="NLJ85" s="50"/>
      <c r="NLK85" s="50"/>
      <c r="NLL85" s="50"/>
      <c r="NLM85" s="50"/>
      <c r="NLN85" s="50"/>
      <c r="NLO85" s="50"/>
      <c r="NLP85" s="50"/>
      <c r="NLQ85" s="50"/>
      <c r="NLR85" s="50"/>
      <c r="NLS85" s="50"/>
      <c r="NLT85" s="50"/>
      <c r="NLU85" s="50"/>
      <c r="NLV85" s="50"/>
      <c r="NLW85" s="50"/>
      <c r="NLX85" s="50"/>
      <c r="NLY85" s="50"/>
      <c r="NLZ85" s="50"/>
      <c r="NMA85" s="50"/>
      <c r="NMB85" s="50"/>
      <c r="NMC85" s="50"/>
      <c r="NMD85" s="50"/>
      <c r="NME85" s="50"/>
      <c r="NMF85" s="50"/>
      <c r="NMG85" s="50"/>
      <c r="NMH85" s="50"/>
      <c r="NMI85" s="50"/>
      <c r="NMJ85" s="50"/>
      <c r="NMK85" s="50"/>
      <c r="NML85" s="50"/>
      <c r="NMM85" s="50"/>
      <c r="NMN85" s="50"/>
      <c r="NMO85" s="50"/>
      <c r="NMP85" s="50"/>
      <c r="NMQ85" s="50"/>
      <c r="NMR85" s="50"/>
      <c r="NMS85" s="50"/>
      <c r="NMT85" s="50"/>
      <c r="NMU85" s="50"/>
      <c r="NMV85" s="50"/>
      <c r="NMW85" s="50"/>
      <c r="NMX85" s="50"/>
      <c r="NMY85" s="50"/>
      <c r="NMZ85" s="50"/>
      <c r="NNA85" s="50"/>
      <c r="NNB85" s="50"/>
      <c r="NNC85" s="50"/>
      <c r="NND85" s="50"/>
      <c r="NNE85" s="50"/>
      <c r="NNF85" s="50"/>
      <c r="NNG85" s="50"/>
      <c r="NNH85" s="50"/>
      <c r="NNI85" s="50"/>
      <c r="NNJ85" s="50"/>
      <c r="NNK85" s="50"/>
      <c r="NNL85" s="50"/>
      <c r="NNM85" s="50"/>
      <c r="NNN85" s="50"/>
      <c r="NNO85" s="50"/>
      <c r="NNP85" s="50"/>
      <c r="NNQ85" s="50"/>
      <c r="NNR85" s="50"/>
      <c r="NNS85" s="50"/>
      <c r="NNT85" s="50"/>
      <c r="NNU85" s="50"/>
      <c r="NNV85" s="50"/>
      <c r="NNW85" s="50"/>
      <c r="NNX85" s="50"/>
      <c r="NNY85" s="50"/>
      <c r="NNZ85" s="50"/>
      <c r="NOA85" s="50"/>
      <c r="NOB85" s="50"/>
      <c r="NOC85" s="50"/>
      <c r="NOD85" s="50"/>
      <c r="NOE85" s="50"/>
      <c r="NOF85" s="50"/>
      <c r="NOG85" s="50"/>
      <c r="NOH85" s="50"/>
      <c r="NOI85" s="50"/>
      <c r="NOJ85" s="50"/>
      <c r="NOK85" s="50"/>
      <c r="NOL85" s="50"/>
      <c r="NOM85" s="50"/>
      <c r="NON85" s="50"/>
      <c r="NOO85" s="50"/>
      <c r="NOP85" s="50"/>
      <c r="NOQ85" s="50"/>
      <c r="NOR85" s="50"/>
      <c r="NOS85" s="50"/>
      <c r="NOT85" s="50"/>
      <c r="NOU85" s="50"/>
      <c r="NOV85" s="50"/>
      <c r="NOW85" s="50"/>
      <c r="NOX85" s="50"/>
      <c r="NOY85" s="50"/>
      <c r="NOZ85" s="50"/>
      <c r="NPA85" s="50"/>
      <c r="NPB85" s="50"/>
      <c r="NPC85" s="50"/>
      <c r="NPD85" s="50"/>
      <c r="NPE85" s="50"/>
      <c r="NPF85" s="50"/>
      <c r="NPG85" s="50"/>
      <c r="NPH85" s="50"/>
      <c r="NPI85" s="50"/>
      <c r="NPJ85" s="50"/>
      <c r="NPK85" s="50"/>
      <c r="NPL85" s="50"/>
      <c r="NPM85" s="50"/>
      <c r="NPN85" s="50"/>
      <c r="NPO85" s="50"/>
      <c r="NPP85" s="50"/>
      <c r="NPQ85" s="50"/>
      <c r="NPR85" s="50"/>
      <c r="NPS85" s="50"/>
      <c r="NPT85" s="50"/>
      <c r="NPU85" s="50"/>
      <c r="NPV85" s="50"/>
      <c r="NPW85" s="50"/>
      <c r="NPX85" s="50"/>
      <c r="NPY85" s="50"/>
      <c r="NPZ85" s="50"/>
      <c r="NQA85" s="50"/>
      <c r="NQB85" s="50"/>
      <c r="NQC85" s="50"/>
      <c r="NQD85" s="50"/>
      <c r="NQE85" s="50"/>
      <c r="NQF85" s="50"/>
      <c r="NQG85" s="50"/>
      <c r="NQH85" s="50"/>
      <c r="NQI85" s="50"/>
      <c r="NQJ85" s="50"/>
      <c r="NQK85" s="50"/>
      <c r="NQL85" s="50"/>
      <c r="NQM85" s="50"/>
      <c r="NQN85" s="50"/>
      <c r="NQO85" s="50"/>
      <c r="NQP85" s="50"/>
      <c r="NQQ85" s="50"/>
      <c r="NQR85" s="50"/>
      <c r="NQS85" s="50"/>
      <c r="NQT85" s="50"/>
      <c r="NQU85" s="50"/>
      <c r="NQV85" s="50"/>
      <c r="NQW85" s="50"/>
      <c r="NQX85" s="50"/>
      <c r="NQY85" s="50"/>
      <c r="NQZ85" s="50"/>
      <c r="NRA85" s="50"/>
      <c r="NRB85" s="50"/>
      <c r="NRC85" s="50"/>
      <c r="NRD85" s="50"/>
      <c r="NRE85" s="50"/>
      <c r="NRF85" s="50"/>
      <c r="NRG85" s="50"/>
      <c r="NRH85" s="50"/>
      <c r="NRI85" s="50"/>
      <c r="NRJ85" s="50"/>
      <c r="NRK85" s="50"/>
      <c r="NRL85" s="50"/>
      <c r="NRM85" s="50"/>
      <c r="NRN85" s="50"/>
      <c r="NRO85" s="50"/>
      <c r="NRP85" s="50"/>
      <c r="NRQ85" s="50"/>
      <c r="NRR85" s="50"/>
      <c r="NRS85" s="50"/>
      <c r="NRT85" s="50"/>
      <c r="NRU85" s="50"/>
      <c r="NRV85" s="50"/>
      <c r="NRW85" s="50"/>
      <c r="NRX85" s="50"/>
      <c r="NRY85" s="50"/>
      <c r="NRZ85" s="50"/>
      <c r="NSA85" s="50"/>
      <c r="NSB85" s="50"/>
      <c r="NSC85" s="50"/>
      <c r="NSD85" s="50"/>
      <c r="NSE85" s="50"/>
      <c r="NSF85" s="50"/>
      <c r="NSG85" s="50"/>
      <c r="NSH85" s="50"/>
      <c r="NSI85" s="50"/>
      <c r="NSJ85" s="50"/>
      <c r="NSK85" s="50"/>
      <c r="NSL85" s="50"/>
      <c r="NSM85" s="50"/>
      <c r="NSN85" s="50"/>
      <c r="NSO85" s="50"/>
      <c r="NSP85" s="50"/>
      <c r="NSQ85" s="50"/>
      <c r="NSR85" s="50"/>
      <c r="NSS85" s="50"/>
      <c r="NST85" s="50"/>
      <c r="NSU85" s="50"/>
      <c r="NSV85" s="50"/>
      <c r="NSW85" s="50"/>
      <c r="NSX85" s="50"/>
      <c r="NSY85" s="50"/>
      <c r="NSZ85" s="50"/>
      <c r="NTA85" s="50"/>
      <c r="NTB85" s="50"/>
      <c r="NTC85" s="50"/>
      <c r="NTD85" s="50"/>
      <c r="NTE85" s="50"/>
      <c r="NTF85" s="50"/>
      <c r="NTG85" s="50"/>
      <c r="NTH85" s="50"/>
      <c r="NTI85" s="50"/>
      <c r="NTJ85" s="50"/>
      <c r="NTK85" s="50"/>
      <c r="NTL85" s="50"/>
      <c r="NTM85" s="50"/>
      <c r="NTN85" s="50"/>
      <c r="NTO85" s="50"/>
      <c r="NTP85" s="50"/>
      <c r="NTQ85" s="50"/>
      <c r="NTR85" s="50"/>
      <c r="NTS85" s="50"/>
      <c r="NTT85" s="50"/>
      <c r="NTU85" s="50"/>
      <c r="NTV85" s="50"/>
      <c r="NTW85" s="50"/>
      <c r="NTX85" s="50"/>
      <c r="NTY85" s="50"/>
      <c r="NTZ85" s="50"/>
      <c r="NUA85" s="50"/>
      <c r="NUB85" s="50"/>
      <c r="NUC85" s="50"/>
      <c r="NUD85" s="50"/>
      <c r="NUE85" s="50"/>
      <c r="NUF85" s="50"/>
      <c r="NUG85" s="50"/>
      <c r="NUH85" s="50"/>
      <c r="NUI85" s="50"/>
      <c r="NUJ85" s="50"/>
      <c r="NUK85" s="50"/>
      <c r="NUL85" s="50"/>
      <c r="NUM85" s="50"/>
      <c r="NUN85" s="50"/>
      <c r="NUO85" s="50"/>
      <c r="NUP85" s="50"/>
      <c r="NUQ85" s="50"/>
      <c r="NUR85" s="50"/>
      <c r="NUS85" s="50"/>
      <c r="NUT85" s="50"/>
      <c r="NUU85" s="50"/>
      <c r="NUV85" s="50"/>
      <c r="NUW85" s="50"/>
      <c r="NUX85" s="50"/>
      <c r="NUY85" s="50"/>
      <c r="NUZ85" s="50"/>
      <c r="NVA85" s="50"/>
      <c r="NVB85" s="50"/>
      <c r="NVC85" s="50"/>
      <c r="NVD85" s="50"/>
      <c r="NVE85" s="50"/>
      <c r="NVF85" s="50"/>
      <c r="NVG85" s="50"/>
      <c r="NVH85" s="50"/>
      <c r="NVI85" s="50"/>
      <c r="NVJ85" s="50"/>
      <c r="NVK85" s="50"/>
      <c r="NVL85" s="50"/>
      <c r="NVM85" s="50"/>
      <c r="NVN85" s="50"/>
      <c r="NVO85" s="50"/>
      <c r="NVP85" s="50"/>
      <c r="NVQ85" s="50"/>
      <c r="NVR85" s="50"/>
      <c r="NVS85" s="50"/>
      <c r="NVT85" s="50"/>
      <c r="NVU85" s="50"/>
      <c r="NVV85" s="50"/>
      <c r="NVW85" s="50"/>
      <c r="NVX85" s="50"/>
      <c r="NVY85" s="50"/>
      <c r="NVZ85" s="50"/>
      <c r="NWA85" s="50"/>
      <c r="NWB85" s="50"/>
      <c r="NWC85" s="50"/>
      <c r="NWD85" s="50"/>
      <c r="NWE85" s="50"/>
      <c r="NWF85" s="50"/>
      <c r="NWG85" s="50"/>
      <c r="NWH85" s="50"/>
      <c r="NWI85" s="50"/>
      <c r="NWJ85" s="50"/>
      <c r="NWK85" s="50"/>
      <c r="NWL85" s="50"/>
      <c r="NWM85" s="50"/>
      <c r="NWN85" s="50"/>
      <c r="NWO85" s="50"/>
      <c r="NWP85" s="50"/>
      <c r="NWQ85" s="50"/>
      <c r="NWR85" s="50"/>
      <c r="NWS85" s="50"/>
      <c r="NWT85" s="50"/>
      <c r="NWU85" s="50"/>
      <c r="NWV85" s="50"/>
      <c r="NWW85" s="50"/>
      <c r="NWX85" s="50"/>
      <c r="NWY85" s="50"/>
      <c r="NWZ85" s="50"/>
      <c r="NXA85" s="50"/>
      <c r="NXB85" s="50"/>
      <c r="NXC85" s="50"/>
      <c r="NXD85" s="50"/>
      <c r="NXE85" s="50"/>
      <c r="NXF85" s="50"/>
      <c r="NXG85" s="50"/>
      <c r="NXH85" s="50"/>
      <c r="NXI85" s="50"/>
      <c r="NXJ85" s="50"/>
      <c r="NXK85" s="50"/>
      <c r="NXL85" s="50"/>
      <c r="NXM85" s="50"/>
      <c r="NXN85" s="50"/>
      <c r="NXO85" s="50"/>
      <c r="NXP85" s="50"/>
      <c r="NXQ85" s="50"/>
      <c r="NXR85" s="50"/>
      <c r="NXS85" s="50"/>
      <c r="NXT85" s="50"/>
      <c r="NXU85" s="50"/>
      <c r="NXV85" s="50"/>
      <c r="NXW85" s="50"/>
      <c r="NXX85" s="50"/>
      <c r="NXY85" s="50"/>
      <c r="NXZ85" s="50"/>
      <c r="NYA85" s="50"/>
      <c r="NYB85" s="50"/>
      <c r="NYC85" s="50"/>
      <c r="NYD85" s="50"/>
      <c r="NYE85" s="50"/>
      <c r="NYF85" s="50"/>
      <c r="NYG85" s="50"/>
      <c r="NYH85" s="50"/>
      <c r="NYI85" s="50"/>
      <c r="NYJ85" s="50"/>
      <c r="NYK85" s="50"/>
      <c r="NYL85" s="50"/>
      <c r="NYM85" s="50"/>
      <c r="NYN85" s="50"/>
      <c r="NYO85" s="50"/>
      <c r="NYP85" s="50"/>
      <c r="NYQ85" s="50"/>
      <c r="NYR85" s="50"/>
      <c r="NYS85" s="50"/>
      <c r="NYT85" s="50"/>
      <c r="NYU85" s="50"/>
      <c r="NYV85" s="50"/>
      <c r="NYW85" s="50"/>
      <c r="NYX85" s="50"/>
      <c r="NYY85" s="50"/>
      <c r="NYZ85" s="50"/>
      <c r="NZA85" s="50"/>
      <c r="NZB85" s="50"/>
      <c r="NZC85" s="50"/>
      <c r="NZD85" s="50"/>
      <c r="NZE85" s="50"/>
      <c r="NZF85" s="50"/>
      <c r="NZG85" s="50"/>
      <c r="NZH85" s="50"/>
      <c r="NZI85" s="50"/>
      <c r="NZJ85" s="50"/>
      <c r="NZK85" s="50"/>
      <c r="NZL85" s="50"/>
      <c r="NZM85" s="50"/>
      <c r="NZN85" s="50"/>
      <c r="NZO85" s="50"/>
      <c r="NZP85" s="50"/>
      <c r="NZQ85" s="50"/>
      <c r="NZR85" s="50"/>
      <c r="NZS85" s="50"/>
      <c r="NZT85" s="50"/>
      <c r="NZU85" s="50"/>
      <c r="NZV85" s="50"/>
      <c r="NZW85" s="50"/>
      <c r="NZX85" s="50"/>
      <c r="NZY85" s="50"/>
      <c r="NZZ85" s="50"/>
      <c r="OAA85" s="50"/>
      <c r="OAB85" s="50"/>
      <c r="OAC85" s="50"/>
      <c r="OAD85" s="50"/>
      <c r="OAE85" s="50"/>
      <c r="OAF85" s="50"/>
      <c r="OAG85" s="50"/>
      <c r="OAH85" s="50"/>
      <c r="OAI85" s="50"/>
      <c r="OAJ85" s="50"/>
      <c r="OAK85" s="50"/>
      <c r="OAL85" s="50"/>
      <c r="OAM85" s="50"/>
      <c r="OAN85" s="50"/>
      <c r="OAO85" s="50"/>
      <c r="OAP85" s="50"/>
      <c r="OAQ85" s="50"/>
      <c r="OAR85" s="50"/>
      <c r="OAS85" s="50"/>
      <c r="OAT85" s="50"/>
      <c r="OAU85" s="50"/>
      <c r="OAV85" s="50"/>
      <c r="OAW85" s="50"/>
      <c r="OAX85" s="50"/>
      <c r="OAY85" s="50"/>
      <c r="OAZ85" s="50"/>
      <c r="OBA85" s="50"/>
      <c r="OBB85" s="50"/>
      <c r="OBC85" s="50"/>
      <c r="OBD85" s="50"/>
      <c r="OBE85" s="50"/>
      <c r="OBF85" s="50"/>
      <c r="OBG85" s="50"/>
      <c r="OBH85" s="50"/>
      <c r="OBI85" s="50"/>
      <c r="OBJ85" s="50"/>
      <c r="OBK85" s="50"/>
      <c r="OBL85" s="50"/>
      <c r="OBM85" s="50"/>
      <c r="OBN85" s="50"/>
      <c r="OBO85" s="50"/>
      <c r="OBP85" s="50"/>
      <c r="OBQ85" s="50"/>
      <c r="OBR85" s="50"/>
      <c r="OBS85" s="50"/>
      <c r="OBT85" s="50"/>
      <c r="OBU85" s="50"/>
      <c r="OBV85" s="50"/>
      <c r="OBW85" s="50"/>
      <c r="OBX85" s="50"/>
      <c r="OBY85" s="50"/>
      <c r="OBZ85" s="50"/>
      <c r="OCA85" s="50"/>
      <c r="OCB85" s="50"/>
      <c r="OCC85" s="50"/>
      <c r="OCD85" s="50"/>
      <c r="OCE85" s="50"/>
      <c r="OCF85" s="50"/>
      <c r="OCG85" s="50"/>
      <c r="OCH85" s="50"/>
      <c r="OCI85" s="50"/>
      <c r="OCJ85" s="50"/>
      <c r="OCK85" s="50"/>
      <c r="OCL85" s="50"/>
      <c r="OCM85" s="50"/>
      <c r="OCN85" s="50"/>
      <c r="OCO85" s="50"/>
      <c r="OCP85" s="50"/>
      <c r="OCQ85" s="50"/>
      <c r="OCR85" s="50"/>
      <c r="OCS85" s="50"/>
      <c r="OCT85" s="50"/>
      <c r="OCU85" s="50"/>
      <c r="OCV85" s="50"/>
      <c r="OCW85" s="50"/>
      <c r="OCX85" s="50"/>
      <c r="OCY85" s="50"/>
      <c r="OCZ85" s="50"/>
      <c r="ODA85" s="50"/>
      <c r="ODB85" s="50"/>
      <c r="ODC85" s="50"/>
      <c r="ODD85" s="50"/>
      <c r="ODE85" s="50"/>
      <c r="ODF85" s="50"/>
      <c r="ODG85" s="50"/>
      <c r="ODH85" s="50"/>
      <c r="ODI85" s="50"/>
      <c r="ODJ85" s="50"/>
      <c r="ODK85" s="50"/>
      <c r="ODL85" s="50"/>
      <c r="ODM85" s="50"/>
      <c r="ODN85" s="50"/>
      <c r="ODO85" s="50"/>
      <c r="ODP85" s="50"/>
      <c r="ODQ85" s="50"/>
      <c r="ODR85" s="50"/>
      <c r="ODS85" s="50"/>
      <c r="ODT85" s="50"/>
      <c r="ODU85" s="50"/>
      <c r="ODV85" s="50"/>
      <c r="ODW85" s="50"/>
      <c r="ODX85" s="50"/>
      <c r="ODY85" s="50"/>
      <c r="ODZ85" s="50"/>
      <c r="OEA85" s="50"/>
      <c r="OEB85" s="50"/>
      <c r="OEC85" s="50"/>
      <c r="OED85" s="50"/>
      <c r="OEE85" s="50"/>
      <c r="OEF85" s="50"/>
      <c r="OEG85" s="50"/>
      <c r="OEH85" s="50"/>
      <c r="OEI85" s="50"/>
      <c r="OEJ85" s="50"/>
      <c r="OEK85" s="50"/>
      <c r="OEL85" s="50"/>
      <c r="OEM85" s="50"/>
      <c r="OEN85" s="50"/>
      <c r="OEO85" s="50"/>
      <c r="OEP85" s="50"/>
      <c r="OEQ85" s="50"/>
      <c r="OER85" s="50"/>
      <c r="OES85" s="50"/>
      <c r="OET85" s="50"/>
      <c r="OEU85" s="50"/>
      <c r="OEV85" s="50"/>
      <c r="OEW85" s="50"/>
      <c r="OEX85" s="50"/>
      <c r="OEY85" s="50"/>
      <c r="OEZ85" s="50"/>
      <c r="OFA85" s="50"/>
      <c r="OFB85" s="50"/>
      <c r="OFC85" s="50"/>
      <c r="OFD85" s="50"/>
      <c r="OFE85" s="50"/>
      <c r="OFF85" s="50"/>
      <c r="OFG85" s="50"/>
      <c r="OFH85" s="50"/>
      <c r="OFI85" s="50"/>
      <c r="OFJ85" s="50"/>
      <c r="OFK85" s="50"/>
      <c r="OFL85" s="50"/>
      <c r="OFM85" s="50"/>
      <c r="OFN85" s="50"/>
      <c r="OFO85" s="50"/>
      <c r="OFP85" s="50"/>
      <c r="OFQ85" s="50"/>
      <c r="OFR85" s="50"/>
      <c r="OFS85" s="50"/>
      <c r="OFT85" s="50"/>
      <c r="OFU85" s="50"/>
      <c r="OFV85" s="50"/>
      <c r="OFW85" s="50"/>
      <c r="OFX85" s="50"/>
      <c r="OFY85" s="50"/>
      <c r="OFZ85" s="50"/>
      <c r="OGA85" s="50"/>
      <c r="OGB85" s="50"/>
      <c r="OGC85" s="50"/>
      <c r="OGD85" s="50"/>
      <c r="OGE85" s="50"/>
      <c r="OGF85" s="50"/>
      <c r="OGG85" s="50"/>
      <c r="OGH85" s="50"/>
      <c r="OGI85" s="50"/>
      <c r="OGJ85" s="50"/>
      <c r="OGK85" s="50"/>
      <c r="OGL85" s="50"/>
      <c r="OGM85" s="50"/>
      <c r="OGN85" s="50"/>
      <c r="OGO85" s="50"/>
      <c r="OGP85" s="50"/>
      <c r="OGQ85" s="50"/>
      <c r="OGR85" s="50"/>
      <c r="OGS85" s="50"/>
      <c r="OGT85" s="50"/>
      <c r="OGU85" s="50"/>
      <c r="OGV85" s="50"/>
      <c r="OGW85" s="50"/>
      <c r="OGX85" s="50"/>
      <c r="OGY85" s="50"/>
      <c r="OGZ85" s="50"/>
      <c r="OHA85" s="50"/>
      <c r="OHB85" s="50"/>
      <c r="OHC85" s="50"/>
      <c r="OHD85" s="50"/>
      <c r="OHE85" s="50"/>
      <c r="OHF85" s="50"/>
      <c r="OHG85" s="50"/>
      <c r="OHH85" s="50"/>
      <c r="OHI85" s="50"/>
      <c r="OHJ85" s="50"/>
      <c r="OHK85" s="50"/>
      <c r="OHL85" s="50"/>
      <c r="OHM85" s="50"/>
      <c r="OHN85" s="50"/>
      <c r="OHO85" s="50"/>
      <c r="OHP85" s="50"/>
      <c r="OHQ85" s="50"/>
      <c r="OHR85" s="50"/>
      <c r="OHS85" s="50"/>
      <c r="OHT85" s="50"/>
      <c r="OHU85" s="50"/>
      <c r="OHV85" s="50"/>
      <c r="OHW85" s="50"/>
      <c r="OHX85" s="50"/>
      <c r="OHY85" s="50"/>
      <c r="OHZ85" s="50"/>
      <c r="OIA85" s="50"/>
      <c r="OIB85" s="50"/>
      <c r="OIC85" s="50"/>
      <c r="OID85" s="50"/>
      <c r="OIE85" s="50"/>
      <c r="OIF85" s="50"/>
      <c r="OIG85" s="50"/>
      <c r="OIH85" s="50"/>
      <c r="OII85" s="50"/>
      <c r="OIJ85" s="50"/>
      <c r="OIK85" s="50"/>
      <c r="OIL85" s="50"/>
      <c r="OIM85" s="50"/>
      <c r="OIN85" s="50"/>
      <c r="OIO85" s="50"/>
      <c r="OIP85" s="50"/>
      <c r="OIQ85" s="50"/>
      <c r="OIR85" s="50"/>
      <c r="OIS85" s="50"/>
      <c r="OIT85" s="50"/>
      <c r="OIU85" s="50"/>
      <c r="OIV85" s="50"/>
      <c r="OIW85" s="50"/>
      <c r="OIX85" s="50"/>
      <c r="OIY85" s="50"/>
      <c r="OIZ85" s="50"/>
      <c r="OJA85" s="50"/>
      <c r="OJB85" s="50"/>
      <c r="OJC85" s="50"/>
      <c r="OJD85" s="50"/>
      <c r="OJE85" s="50"/>
      <c r="OJF85" s="50"/>
      <c r="OJG85" s="50"/>
      <c r="OJH85" s="50"/>
      <c r="OJI85" s="50"/>
      <c r="OJJ85" s="50"/>
      <c r="OJK85" s="50"/>
      <c r="OJL85" s="50"/>
      <c r="OJM85" s="50"/>
      <c r="OJN85" s="50"/>
      <c r="OJO85" s="50"/>
      <c r="OJP85" s="50"/>
      <c r="OJQ85" s="50"/>
      <c r="OJR85" s="50"/>
      <c r="OJS85" s="50"/>
      <c r="OJT85" s="50"/>
      <c r="OJU85" s="50"/>
      <c r="OJV85" s="50"/>
      <c r="OJW85" s="50"/>
      <c r="OJX85" s="50"/>
      <c r="OJY85" s="50"/>
      <c r="OJZ85" s="50"/>
      <c r="OKA85" s="50"/>
      <c r="OKB85" s="50"/>
      <c r="OKC85" s="50"/>
      <c r="OKD85" s="50"/>
      <c r="OKE85" s="50"/>
      <c r="OKF85" s="50"/>
      <c r="OKG85" s="50"/>
      <c r="OKH85" s="50"/>
      <c r="OKI85" s="50"/>
      <c r="OKJ85" s="50"/>
      <c r="OKK85" s="50"/>
      <c r="OKL85" s="50"/>
      <c r="OKM85" s="50"/>
      <c r="OKN85" s="50"/>
      <c r="OKO85" s="50"/>
      <c r="OKP85" s="50"/>
      <c r="OKQ85" s="50"/>
      <c r="OKR85" s="50"/>
      <c r="OKS85" s="50"/>
      <c r="OKT85" s="50"/>
      <c r="OKU85" s="50"/>
      <c r="OKV85" s="50"/>
      <c r="OKW85" s="50"/>
      <c r="OKX85" s="50"/>
      <c r="OKY85" s="50"/>
      <c r="OKZ85" s="50"/>
      <c r="OLA85" s="50"/>
      <c r="OLB85" s="50"/>
      <c r="OLC85" s="50"/>
      <c r="OLD85" s="50"/>
      <c r="OLE85" s="50"/>
      <c r="OLF85" s="50"/>
      <c r="OLG85" s="50"/>
      <c r="OLH85" s="50"/>
      <c r="OLI85" s="50"/>
      <c r="OLJ85" s="50"/>
      <c r="OLK85" s="50"/>
      <c r="OLL85" s="50"/>
      <c r="OLM85" s="50"/>
      <c r="OLN85" s="50"/>
      <c r="OLO85" s="50"/>
      <c r="OLP85" s="50"/>
      <c r="OLQ85" s="50"/>
      <c r="OLR85" s="50"/>
      <c r="OLS85" s="50"/>
      <c r="OLT85" s="50"/>
      <c r="OLU85" s="50"/>
      <c r="OLV85" s="50"/>
      <c r="OLW85" s="50"/>
      <c r="OLX85" s="50"/>
      <c r="OLY85" s="50"/>
      <c r="OLZ85" s="50"/>
      <c r="OMA85" s="50"/>
      <c r="OMB85" s="50"/>
      <c r="OMC85" s="50"/>
      <c r="OMD85" s="50"/>
      <c r="OME85" s="50"/>
      <c r="OMF85" s="50"/>
      <c r="OMG85" s="50"/>
      <c r="OMH85" s="50"/>
      <c r="OMI85" s="50"/>
      <c r="OMJ85" s="50"/>
      <c r="OMK85" s="50"/>
      <c r="OML85" s="50"/>
      <c r="OMM85" s="50"/>
      <c r="OMN85" s="50"/>
      <c r="OMO85" s="50"/>
      <c r="OMP85" s="50"/>
      <c r="OMQ85" s="50"/>
      <c r="OMR85" s="50"/>
      <c r="OMS85" s="50"/>
      <c r="OMT85" s="50"/>
      <c r="OMU85" s="50"/>
      <c r="OMV85" s="50"/>
      <c r="OMW85" s="50"/>
      <c r="OMX85" s="50"/>
      <c r="OMY85" s="50"/>
      <c r="OMZ85" s="50"/>
      <c r="ONA85" s="50"/>
      <c r="ONB85" s="50"/>
      <c r="ONC85" s="50"/>
      <c r="OND85" s="50"/>
      <c r="ONE85" s="50"/>
      <c r="ONF85" s="50"/>
      <c r="ONG85" s="50"/>
      <c r="ONH85" s="50"/>
      <c r="ONI85" s="50"/>
      <c r="ONJ85" s="50"/>
      <c r="ONK85" s="50"/>
      <c r="ONL85" s="50"/>
      <c r="ONM85" s="50"/>
      <c r="ONN85" s="50"/>
      <c r="ONO85" s="50"/>
      <c r="ONP85" s="50"/>
      <c r="ONQ85" s="50"/>
      <c r="ONR85" s="50"/>
      <c r="ONS85" s="50"/>
      <c r="ONT85" s="50"/>
      <c r="ONU85" s="50"/>
      <c r="ONV85" s="50"/>
      <c r="ONW85" s="50"/>
      <c r="ONX85" s="50"/>
      <c r="ONY85" s="50"/>
      <c r="ONZ85" s="50"/>
      <c r="OOA85" s="50"/>
      <c r="OOB85" s="50"/>
      <c r="OOC85" s="50"/>
      <c r="OOD85" s="50"/>
      <c r="OOE85" s="50"/>
      <c r="OOF85" s="50"/>
      <c r="OOG85" s="50"/>
      <c r="OOH85" s="50"/>
      <c r="OOI85" s="50"/>
      <c r="OOJ85" s="50"/>
      <c r="OOK85" s="50"/>
      <c r="OOL85" s="50"/>
      <c r="OOM85" s="50"/>
      <c r="OON85" s="50"/>
      <c r="OOO85" s="50"/>
      <c r="OOP85" s="50"/>
      <c r="OOQ85" s="50"/>
      <c r="OOR85" s="50"/>
      <c r="OOS85" s="50"/>
      <c r="OOT85" s="50"/>
      <c r="OOU85" s="50"/>
      <c r="OOV85" s="50"/>
      <c r="OOW85" s="50"/>
      <c r="OOX85" s="50"/>
      <c r="OOY85" s="50"/>
      <c r="OOZ85" s="50"/>
      <c r="OPA85" s="50"/>
      <c r="OPB85" s="50"/>
      <c r="OPC85" s="50"/>
      <c r="OPD85" s="50"/>
      <c r="OPE85" s="50"/>
      <c r="OPF85" s="50"/>
      <c r="OPG85" s="50"/>
      <c r="OPH85" s="50"/>
      <c r="OPI85" s="50"/>
      <c r="OPJ85" s="50"/>
      <c r="OPK85" s="50"/>
      <c r="OPL85" s="50"/>
      <c r="OPM85" s="50"/>
      <c r="OPN85" s="50"/>
      <c r="OPO85" s="50"/>
      <c r="OPP85" s="50"/>
      <c r="OPQ85" s="50"/>
      <c r="OPR85" s="50"/>
      <c r="OPS85" s="50"/>
      <c r="OPT85" s="50"/>
      <c r="OPU85" s="50"/>
      <c r="OPV85" s="50"/>
      <c r="OPW85" s="50"/>
      <c r="OPX85" s="50"/>
      <c r="OPY85" s="50"/>
      <c r="OPZ85" s="50"/>
      <c r="OQA85" s="50"/>
      <c r="OQB85" s="50"/>
      <c r="OQC85" s="50"/>
      <c r="OQD85" s="50"/>
      <c r="OQE85" s="50"/>
      <c r="OQF85" s="50"/>
      <c r="OQG85" s="50"/>
      <c r="OQH85" s="50"/>
      <c r="OQI85" s="50"/>
      <c r="OQJ85" s="50"/>
      <c r="OQK85" s="50"/>
      <c r="OQL85" s="50"/>
      <c r="OQM85" s="50"/>
      <c r="OQN85" s="50"/>
      <c r="OQO85" s="50"/>
      <c r="OQP85" s="50"/>
      <c r="OQQ85" s="50"/>
      <c r="OQR85" s="50"/>
      <c r="OQS85" s="50"/>
      <c r="OQT85" s="50"/>
      <c r="OQU85" s="50"/>
      <c r="OQV85" s="50"/>
      <c r="OQW85" s="50"/>
      <c r="OQX85" s="50"/>
      <c r="OQY85" s="50"/>
      <c r="OQZ85" s="50"/>
      <c r="ORA85" s="50"/>
      <c r="ORB85" s="50"/>
      <c r="ORC85" s="50"/>
      <c r="ORD85" s="50"/>
      <c r="ORE85" s="50"/>
      <c r="ORF85" s="50"/>
      <c r="ORG85" s="50"/>
      <c r="ORH85" s="50"/>
      <c r="ORI85" s="50"/>
      <c r="ORJ85" s="50"/>
      <c r="ORK85" s="50"/>
      <c r="ORL85" s="50"/>
      <c r="ORM85" s="50"/>
      <c r="ORN85" s="50"/>
      <c r="ORO85" s="50"/>
      <c r="ORP85" s="50"/>
      <c r="ORQ85" s="50"/>
      <c r="ORR85" s="50"/>
      <c r="ORS85" s="50"/>
      <c r="ORT85" s="50"/>
      <c r="ORU85" s="50"/>
      <c r="ORV85" s="50"/>
      <c r="ORW85" s="50"/>
      <c r="ORX85" s="50"/>
      <c r="ORY85" s="50"/>
      <c r="ORZ85" s="50"/>
      <c r="OSA85" s="50"/>
      <c r="OSB85" s="50"/>
      <c r="OSC85" s="50"/>
      <c r="OSD85" s="50"/>
      <c r="OSE85" s="50"/>
      <c r="OSF85" s="50"/>
      <c r="OSG85" s="50"/>
      <c r="OSH85" s="50"/>
      <c r="OSI85" s="50"/>
      <c r="OSJ85" s="50"/>
      <c r="OSK85" s="50"/>
      <c r="OSL85" s="50"/>
      <c r="OSM85" s="50"/>
      <c r="OSN85" s="50"/>
      <c r="OSO85" s="50"/>
      <c r="OSP85" s="50"/>
      <c r="OSQ85" s="50"/>
      <c r="OSR85" s="50"/>
      <c r="OSS85" s="50"/>
      <c r="OST85" s="50"/>
      <c r="OSU85" s="50"/>
      <c r="OSV85" s="50"/>
      <c r="OSW85" s="50"/>
      <c r="OSX85" s="50"/>
      <c r="OSY85" s="50"/>
      <c r="OSZ85" s="50"/>
      <c r="OTA85" s="50"/>
      <c r="OTB85" s="50"/>
      <c r="OTC85" s="50"/>
      <c r="OTD85" s="50"/>
      <c r="OTE85" s="50"/>
      <c r="OTF85" s="50"/>
      <c r="OTG85" s="50"/>
      <c r="OTH85" s="50"/>
      <c r="OTI85" s="50"/>
      <c r="OTJ85" s="50"/>
      <c r="OTK85" s="50"/>
      <c r="OTL85" s="50"/>
      <c r="OTM85" s="50"/>
      <c r="OTN85" s="50"/>
      <c r="OTO85" s="50"/>
      <c r="OTP85" s="50"/>
      <c r="OTQ85" s="50"/>
      <c r="OTR85" s="50"/>
      <c r="OTS85" s="50"/>
      <c r="OTT85" s="50"/>
      <c r="OTU85" s="50"/>
      <c r="OTV85" s="50"/>
      <c r="OTW85" s="50"/>
      <c r="OTX85" s="50"/>
      <c r="OTY85" s="50"/>
      <c r="OTZ85" s="50"/>
      <c r="OUA85" s="50"/>
      <c r="OUB85" s="50"/>
      <c r="OUC85" s="50"/>
      <c r="OUD85" s="50"/>
      <c r="OUE85" s="50"/>
      <c r="OUF85" s="50"/>
      <c r="OUG85" s="50"/>
      <c r="OUH85" s="50"/>
      <c r="OUI85" s="50"/>
      <c r="OUJ85" s="50"/>
      <c r="OUK85" s="50"/>
      <c r="OUL85" s="50"/>
      <c r="OUM85" s="50"/>
      <c r="OUN85" s="50"/>
      <c r="OUO85" s="50"/>
      <c r="OUP85" s="50"/>
      <c r="OUQ85" s="50"/>
      <c r="OUR85" s="50"/>
      <c r="OUS85" s="50"/>
      <c r="OUT85" s="50"/>
      <c r="OUU85" s="50"/>
      <c r="OUV85" s="50"/>
      <c r="OUW85" s="50"/>
      <c r="OUX85" s="50"/>
      <c r="OUY85" s="50"/>
      <c r="OUZ85" s="50"/>
      <c r="OVA85" s="50"/>
      <c r="OVB85" s="50"/>
      <c r="OVC85" s="50"/>
      <c r="OVD85" s="50"/>
      <c r="OVE85" s="50"/>
      <c r="OVF85" s="50"/>
      <c r="OVG85" s="50"/>
      <c r="OVH85" s="50"/>
      <c r="OVI85" s="50"/>
      <c r="OVJ85" s="50"/>
      <c r="OVK85" s="50"/>
      <c r="OVL85" s="50"/>
      <c r="OVM85" s="50"/>
      <c r="OVN85" s="50"/>
      <c r="OVO85" s="50"/>
      <c r="OVP85" s="50"/>
      <c r="OVQ85" s="50"/>
      <c r="OVR85" s="50"/>
      <c r="OVS85" s="50"/>
      <c r="OVT85" s="50"/>
      <c r="OVU85" s="50"/>
      <c r="OVV85" s="50"/>
      <c r="OVW85" s="50"/>
      <c r="OVX85" s="50"/>
      <c r="OVY85" s="50"/>
      <c r="OVZ85" s="50"/>
      <c r="OWA85" s="50"/>
      <c r="OWB85" s="50"/>
      <c r="OWC85" s="50"/>
      <c r="OWD85" s="50"/>
      <c r="OWE85" s="50"/>
      <c r="OWF85" s="50"/>
      <c r="OWG85" s="50"/>
      <c r="OWH85" s="50"/>
      <c r="OWI85" s="50"/>
      <c r="OWJ85" s="50"/>
      <c r="OWK85" s="50"/>
      <c r="OWL85" s="50"/>
      <c r="OWM85" s="50"/>
      <c r="OWN85" s="50"/>
      <c r="OWO85" s="50"/>
      <c r="OWP85" s="50"/>
      <c r="OWQ85" s="50"/>
      <c r="OWR85" s="50"/>
      <c r="OWS85" s="50"/>
      <c r="OWT85" s="50"/>
      <c r="OWU85" s="50"/>
      <c r="OWV85" s="50"/>
      <c r="OWW85" s="50"/>
      <c r="OWX85" s="50"/>
      <c r="OWY85" s="50"/>
      <c r="OWZ85" s="50"/>
      <c r="OXA85" s="50"/>
      <c r="OXB85" s="50"/>
      <c r="OXC85" s="50"/>
      <c r="OXD85" s="50"/>
      <c r="OXE85" s="50"/>
      <c r="OXF85" s="50"/>
      <c r="OXG85" s="50"/>
      <c r="OXH85" s="50"/>
      <c r="OXI85" s="50"/>
      <c r="OXJ85" s="50"/>
      <c r="OXK85" s="50"/>
      <c r="OXL85" s="50"/>
      <c r="OXM85" s="50"/>
      <c r="OXN85" s="50"/>
      <c r="OXO85" s="50"/>
      <c r="OXP85" s="50"/>
      <c r="OXQ85" s="50"/>
      <c r="OXR85" s="50"/>
      <c r="OXS85" s="50"/>
      <c r="OXT85" s="50"/>
      <c r="OXU85" s="50"/>
      <c r="OXV85" s="50"/>
      <c r="OXW85" s="50"/>
      <c r="OXX85" s="50"/>
      <c r="OXY85" s="50"/>
      <c r="OXZ85" s="50"/>
      <c r="OYA85" s="50"/>
      <c r="OYB85" s="50"/>
      <c r="OYC85" s="50"/>
      <c r="OYD85" s="50"/>
      <c r="OYE85" s="50"/>
      <c r="OYF85" s="50"/>
      <c r="OYG85" s="50"/>
      <c r="OYH85" s="50"/>
      <c r="OYI85" s="50"/>
      <c r="OYJ85" s="50"/>
      <c r="OYK85" s="50"/>
      <c r="OYL85" s="50"/>
      <c r="OYM85" s="50"/>
      <c r="OYN85" s="50"/>
      <c r="OYO85" s="50"/>
      <c r="OYP85" s="50"/>
      <c r="OYQ85" s="50"/>
      <c r="OYR85" s="50"/>
      <c r="OYS85" s="50"/>
      <c r="OYT85" s="50"/>
      <c r="OYU85" s="50"/>
      <c r="OYV85" s="50"/>
      <c r="OYW85" s="50"/>
      <c r="OYX85" s="50"/>
      <c r="OYY85" s="50"/>
      <c r="OYZ85" s="50"/>
      <c r="OZA85" s="50"/>
      <c r="OZB85" s="50"/>
      <c r="OZC85" s="50"/>
      <c r="OZD85" s="50"/>
      <c r="OZE85" s="50"/>
      <c r="OZF85" s="50"/>
      <c r="OZG85" s="50"/>
      <c r="OZH85" s="50"/>
      <c r="OZI85" s="50"/>
      <c r="OZJ85" s="50"/>
      <c r="OZK85" s="50"/>
      <c r="OZL85" s="50"/>
      <c r="OZM85" s="50"/>
      <c r="OZN85" s="50"/>
      <c r="OZO85" s="50"/>
      <c r="OZP85" s="50"/>
      <c r="OZQ85" s="50"/>
      <c r="OZR85" s="50"/>
      <c r="OZS85" s="50"/>
      <c r="OZT85" s="50"/>
      <c r="OZU85" s="50"/>
      <c r="OZV85" s="50"/>
      <c r="OZW85" s="50"/>
      <c r="OZX85" s="50"/>
      <c r="OZY85" s="50"/>
      <c r="OZZ85" s="50"/>
      <c r="PAA85" s="50"/>
      <c r="PAB85" s="50"/>
      <c r="PAC85" s="50"/>
      <c r="PAD85" s="50"/>
      <c r="PAE85" s="50"/>
      <c r="PAF85" s="50"/>
      <c r="PAG85" s="50"/>
      <c r="PAH85" s="50"/>
      <c r="PAI85" s="50"/>
      <c r="PAJ85" s="50"/>
      <c r="PAK85" s="50"/>
      <c r="PAL85" s="50"/>
      <c r="PAM85" s="50"/>
      <c r="PAN85" s="50"/>
      <c r="PAO85" s="50"/>
      <c r="PAP85" s="50"/>
      <c r="PAQ85" s="50"/>
      <c r="PAR85" s="50"/>
      <c r="PAS85" s="50"/>
      <c r="PAT85" s="50"/>
      <c r="PAU85" s="50"/>
      <c r="PAV85" s="50"/>
      <c r="PAW85" s="50"/>
      <c r="PAX85" s="50"/>
      <c r="PAY85" s="50"/>
      <c r="PAZ85" s="50"/>
      <c r="PBA85" s="50"/>
      <c r="PBB85" s="50"/>
      <c r="PBC85" s="50"/>
      <c r="PBD85" s="50"/>
      <c r="PBE85" s="50"/>
      <c r="PBF85" s="50"/>
      <c r="PBG85" s="50"/>
      <c r="PBH85" s="50"/>
      <c r="PBI85" s="50"/>
      <c r="PBJ85" s="50"/>
      <c r="PBK85" s="50"/>
      <c r="PBL85" s="50"/>
      <c r="PBM85" s="50"/>
      <c r="PBN85" s="50"/>
      <c r="PBO85" s="50"/>
      <c r="PBP85" s="50"/>
      <c r="PBQ85" s="50"/>
      <c r="PBR85" s="50"/>
      <c r="PBS85" s="50"/>
      <c r="PBT85" s="50"/>
      <c r="PBU85" s="50"/>
      <c r="PBV85" s="50"/>
      <c r="PBW85" s="50"/>
      <c r="PBX85" s="50"/>
      <c r="PBY85" s="50"/>
      <c r="PBZ85" s="50"/>
      <c r="PCA85" s="50"/>
      <c r="PCB85" s="50"/>
      <c r="PCC85" s="50"/>
      <c r="PCD85" s="50"/>
      <c r="PCE85" s="50"/>
      <c r="PCF85" s="50"/>
      <c r="PCG85" s="50"/>
      <c r="PCH85" s="50"/>
      <c r="PCI85" s="50"/>
      <c r="PCJ85" s="50"/>
      <c r="PCK85" s="50"/>
      <c r="PCL85" s="50"/>
      <c r="PCM85" s="50"/>
      <c r="PCN85" s="50"/>
      <c r="PCO85" s="50"/>
      <c r="PCP85" s="50"/>
      <c r="PCQ85" s="50"/>
      <c r="PCR85" s="50"/>
      <c r="PCS85" s="50"/>
      <c r="PCT85" s="50"/>
      <c r="PCU85" s="50"/>
      <c r="PCV85" s="50"/>
      <c r="PCW85" s="50"/>
      <c r="PCX85" s="50"/>
      <c r="PCY85" s="50"/>
      <c r="PCZ85" s="50"/>
      <c r="PDA85" s="50"/>
      <c r="PDB85" s="50"/>
      <c r="PDC85" s="50"/>
      <c r="PDD85" s="50"/>
      <c r="PDE85" s="50"/>
      <c r="PDF85" s="50"/>
      <c r="PDG85" s="50"/>
      <c r="PDH85" s="50"/>
      <c r="PDI85" s="50"/>
      <c r="PDJ85" s="50"/>
      <c r="PDK85" s="50"/>
      <c r="PDL85" s="50"/>
      <c r="PDM85" s="50"/>
      <c r="PDN85" s="50"/>
      <c r="PDO85" s="50"/>
      <c r="PDP85" s="50"/>
      <c r="PDQ85" s="50"/>
      <c r="PDR85" s="50"/>
      <c r="PDS85" s="50"/>
      <c r="PDT85" s="50"/>
      <c r="PDU85" s="50"/>
      <c r="PDV85" s="50"/>
      <c r="PDW85" s="50"/>
      <c r="PDX85" s="50"/>
      <c r="PDY85" s="50"/>
      <c r="PDZ85" s="50"/>
      <c r="PEA85" s="50"/>
      <c r="PEB85" s="50"/>
      <c r="PEC85" s="50"/>
      <c r="PED85" s="50"/>
      <c r="PEE85" s="50"/>
      <c r="PEF85" s="50"/>
      <c r="PEG85" s="50"/>
      <c r="PEH85" s="50"/>
      <c r="PEI85" s="50"/>
      <c r="PEJ85" s="50"/>
      <c r="PEK85" s="50"/>
      <c r="PEL85" s="50"/>
      <c r="PEM85" s="50"/>
      <c r="PEN85" s="50"/>
      <c r="PEO85" s="50"/>
      <c r="PEP85" s="50"/>
      <c r="PEQ85" s="50"/>
      <c r="PER85" s="50"/>
      <c r="PES85" s="50"/>
      <c r="PET85" s="50"/>
      <c r="PEU85" s="50"/>
      <c r="PEV85" s="50"/>
      <c r="PEW85" s="50"/>
      <c r="PEX85" s="50"/>
      <c r="PEY85" s="50"/>
      <c r="PEZ85" s="50"/>
      <c r="PFA85" s="50"/>
      <c r="PFB85" s="50"/>
      <c r="PFC85" s="50"/>
      <c r="PFD85" s="50"/>
      <c r="PFE85" s="50"/>
      <c r="PFF85" s="50"/>
      <c r="PFG85" s="50"/>
      <c r="PFH85" s="50"/>
      <c r="PFI85" s="50"/>
      <c r="PFJ85" s="50"/>
      <c r="PFK85" s="50"/>
      <c r="PFL85" s="50"/>
      <c r="PFM85" s="50"/>
      <c r="PFN85" s="50"/>
      <c r="PFO85" s="50"/>
      <c r="PFP85" s="50"/>
      <c r="PFQ85" s="50"/>
      <c r="PFR85" s="50"/>
      <c r="PFS85" s="50"/>
      <c r="PFT85" s="50"/>
      <c r="PFU85" s="50"/>
      <c r="PFV85" s="50"/>
      <c r="PFW85" s="50"/>
      <c r="PFX85" s="50"/>
      <c r="PFY85" s="50"/>
      <c r="PFZ85" s="50"/>
      <c r="PGA85" s="50"/>
      <c r="PGB85" s="50"/>
      <c r="PGC85" s="50"/>
      <c r="PGD85" s="50"/>
      <c r="PGE85" s="50"/>
      <c r="PGF85" s="50"/>
      <c r="PGG85" s="50"/>
      <c r="PGH85" s="50"/>
      <c r="PGI85" s="50"/>
      <c r="PGJ85" s="50"/>
      <c r="PGK85" s="50"/>
      <c r="PGL85" s="50"/>
      <c r="PGM85" s="50"/>
      <c r="PGN85" s="50"/>
      <c r="PGO85" s="50"/>
      <c r="PGP85" s="50"/>
      <c r="PGQ85" s="50"/>
      <c r="PGR85" s="50"/>
      <c r="PGS85" s="50"/>
      <c r="PGT85" s="50"/>
      <c r="PGU85" s="50"/>
      <c r="PGV85" s="50"/>
      <c r="PGW85" s="50"/>
      <c r="PGX85" s="50"/>
      <c r="PGY85" s="50"/>
      <c r="PGZ85" s="50"/>
      <c r="PHA85" s="50"/>
      <c r="PHB85" s="50"/>
      <c r="PHC85" s="50"/>
      <c r="PHD85" s="50"/>
      <c r="PHE85" s="50"/>
      <c r="PHF85" s="50"/>
      <c r="PHG85" s="50"/>
      <c r="PHH85" s="50"/>
      <c r="PHI85" s="50"/>
      <c r="PHJ85" s="50"/>
      <c r="PHK85" s="50"/>
      <c r="PHL85" s="50"/>
      <c r="PHM85" s="50"/>
      <c r="PHN85" s="50"/>
      <c r="PHO85" s="50"/>
      <c r="PHP85" s="50"/>
      <c r="PHQ85" s="50"/>
      <c r="PHR85" s="50"/>
      <c r="PHS85" s="50"/>
      <c r="PHT85" s="50"/>
      <c r="PHU85" s="50"/>
      <c r="PHV85" s="50"/>
      <c r="PHW85" s="50"/>
      <c r="PHX85" s="50"/>
      <c r="PHY85" s="50"/>
      <c r="PHZ85" s="50"/>
      <c r="PIA85" s="50"/>
      <c r="PIB85" s="50"/>
      <c r="PIC85" s="50"/>
      <c r="PID85" s="50"/>
      <c r="PIE85" s="50"/>
      <c r="PIF85" s="50"/>
      <c r="PIG85" s="50"/>
      <c r="PIH85" s="50"/>
      <c r="PII85" s="50"/>
      <c r="PIJ85" s="50"/>
      <c r="PIK85" s="50"/>
      <c r="PIL85" s="50"/>
      <c r="PIM85" s="50"/>
      <c r="PIN85" s="50"/>
      <c r="PIO85" s="50"/>
      <c r="PIP85" s="50"/>
      <c r="PIQ85" s="50"/>
      <c r="PIR85" s="50"/>
      <c r="PIS85" s="50"/>
      <c r="PIT85" s="50"/>
      <c r="PIU85" s="50"/>
      <c r="PIV85" s="50"/>
      <c r="PIW85" s="50"/>
      <c r="PIX85" s="50"/>
      <c r="PIY85" s="50"/>
      <c r="PIZ85" s="50"/>
      <c r="PJA85" s="50"/>
      <c r="PJB85" s="50"/>
      <c r="PJC85" s="50"/>
      <c r="PJD85" s="50"/>
      <c r="PJE85" s="50"/>
      <c r="PJF85" s="50"/>
      <c r="PJG85" s="50"/>
      <c r="PJH85" s="50"/>
      <c r="PJI85" s="50"/>
      <c r="PJJ85" s="50"/>
      <c r="PJK85" s="50"/>
      <c r="PJL85" s="50"/>
      <c r="PJM85" s="50"/>
      <c r="PJN85" s="50"/>
      <c r="PJO85" s="50"/>
      <c r="PJP85" s="50"/>
      <c r="PJQ85" s="50"/>
      <c r="PJR85" s="50"/>
      <c r="PJS85" s="50"/>
      <c r="PJT85" s="50"/>
      <c r="PJU85" s="50"/>
      <c r="PJV85" s="50"/>
      <c r="PJW85" s="50"/>
      <c r="PJX85" s="50"/>
      <c r="PJY85" s="50"/>
      <c r="PJZ85" s="50"/>
      <c r="PKA85" s="50"/>
      <c r="PKB85" s="50"/>
      <c r="PKC85" s="50"/>
      <c r="PKD85" s="50"/>
      <c r="PKE85" s="50"/>
      <c r="PKF85" s="50"/>
      <c r="PKG85" s="50"/>
      <c r="PKH85" s="50"/>
      <c r="PKI85" s="50"/>
      <c r="PKJ85" s="50"/>
      <c r="PKK85" s="50"/>
      <c r="PKL85" s="50"/>
      <c r="PKM85" s="50"/>
      <c r="PKN85" s="50"/>
      <c r="PKO85" s="50"/>
      <c r="PKP85" s="50"/>
      <c r="PKQ85" s="50"/>
      <c r="PKR85" s="50"/>
      <c r="PKS85" s="50"/>
      <c r="PKT85" s="50"/>
      <c r="PKU85" s="50"/>
      <c r="PKV85" s="50"/>
      <c r="PKW85" s="50"/>
      <c r="PKX85" s="50"/>
      <c r="PKY85" s="50"/>
      <c r="PKZ85" s="50"/>
      <c r="PLA85" s="50"/>
      <c r="PLB85" s="50"/>
      <c r="PLC85" s="50"/>
      <c r="PLD85" s="50"/>
      <c r="PLE85" s="50"/>
      <c r="PLF85" s="50"/>
      <c r="PLG85" s="50"/>
      <c r="PLH85" s="50"/>
      <c r="PLI85" s="50"/>
      <c r="PLJ85" s="50"/>
      <c r="PLK85" s="50"/>
      <c r="PLL85" s="50"/>
      <c r="PLM85" s="50"/>
      <c r="PLN85" s="50"/>
      <c r="PLO85" s="50"/>
      <c r="PLP85" s="50"/>
      <c r="PLQ85" s="50"/>
      <c r="PLR85" s="50"/>
      <c r="PLS85" s="50"/>
      <c r="PLT85" s="50"/>
      <c r="PLU85" s="50"/>
      <c r="PLV85" s="50"/>
      <c r="PLW85" s="50"/>
      <c r="PLX85" s="50"/>
      <c r="PLY85" s="50"/>
      <c r="PLZ85" s="50"/>
      <c r="PMA85" s="50"/>
      <c r="PMB85" s="50"/>
      <c r="PMC85" s="50"/>
      <c r="PMD85" s="50"/>
      <c r="PME85" s="50"/>
      <c r="PMF85" s="50"/>
      <c r="PMG85" s="50"/>
      <c r="PMH85" s="50"/>
      <c r="PMI85" s="50"/>
      <c r="PMJ85" s="50"/>
      <c r="PMK85" s="50"/>
      <c r="PML85" s="50"/>
      <c r="PMM85" s="50"/>
      <c r="PMN85" s="50"/>
      <c r="PMO85" s="50"/>
      <c r="PMP85" s="50"/>
      <c r="PMQ85" s="50"/>
      <c r="PMR85" s="50"/>
      <c r="PMS85" s="50"/>
      <c r="PMT85" s="50"/>
      <c r="PMU85" s="50"/>
      <c r="PMV85" s="50"/>
      <c r="PMW85" s="50"/>
      <c r="PMX85" s="50"/>
      <c r="PMY85" s="50"/>
      <c r="PMZ85" s="50"/>
      <c r="PNA85" s="50"/>
      <c r="PNB85" s="50"/>
      <c r="PNC85" s="50"/>
      <c r="PND85" s="50"/>
      <c r="PNE85" s="50"/>
      <c r="PNF85" s="50"/>
      <c r="PNG85" s="50"/>
      <c r="PNH85" s="50"/>
      <c r="PNI85" s="50"/>
      <c r="PNJ85" s="50"/>
      <c r="PNK85" s="50"/>
      <c r="PNL85" s="50"/>
      <c r="PNM85" s="50"/>
      <c r="PNN85" s="50"/>
      <c r="PNO85" s="50"/>
      <c r="PNP85" s="50"/>
      <c r="PNQ85" s="50"/>
      <c r="PNR85" s="50"/>
      <c r="PNS85" s="50"/>
      <c r="PNT85" s="50"/>
      <c r="PNU85" s="50"/>
      <c r="PNV85" s="50"/>
      <c r="PNW85" s="50"/>
      <c r="PNX85" s="50"/>
      <c r="PNY85" s="50"/>
      <c r="PNZ85" s="50"/>
      <c r="POA85" s="50"/>
      <c r="POB85" s="50"/>
      <c r="POC85" s="50"/>
      <c r="POD85" s="50"/>
      <c r="POE85" s="50"/>
      <c r="POF85" s="50"/>
      <c r="POG85" s="50"/>
      <c r="POH85" s="50"/>
      <c r="POI85" s="50"/>
      <c r="POJ85" s="50"/>
      <c r="POK85" s="50"/>
      <c r="POL85" s="50"/>
      <c r="POM85" s="50"/>
      <c r="PON85" s="50"/>
      <c r="POO85" s="50"/>
      <c r="POP85" s="50"/>
      <c r="POQ85" s="50"/>
      <c r="POR85" s="50"/>
      <c r="POS85" s="50"/>
      <c r="POT85" s="50"/>
      <c r="POU85" s="50"/>
      <c r="POV85" s="50"/>
      <c r="POW85" s="50"/>
      <c r="POX85" s="50"/>
      <c r="POY85" s="50"/>
      <c r="POZ85" s="50"/>
      <c r="PPA85" s="50"/>
      <c r="PPB85" s="50"/>
      <c r="PPC85" s="50"/>
      <c r="PPD85" s="50"/>
      <c r="PPE85" s="50"/>
      <c r="PPF85" s="50"/>
      <c r="PPG85" s="50"/>
      <c r="PPH85" s="50"/>
      <c r="PPI85" s="50"/>
      <c r="PPJ85" s="50"/>
      <c r="PPK85" s="50"/>
      <c r="PPL85" s="50"/>
      <c r="PPM85" s="50"/>
      <c r="PPN85" s="50"/>
      <c r="PPO85" s="50"/>
      <c r="PPP85" s="50"/>
      <c r="PPQ85" s="50"/>
      <c r="PPR85" s="50"/>
      <c r="PPS85" s="50"/>
      <c r="PPT85" s="50"/>
      <c r="PPU85" s="50"/>
      <c r="PPV85" s="50"/>
      <c r="PPW85" s="50"/>
      <c r="PPX85" s="50"/>
      <c r="PPY85" s="50"/>
      <c r="PPZ85" s="50"/>
      <c r="PQA85" s="50"/>
      <c r="PQB85" s="50"/>
      <c r="PQC85" s="50"/>
      <c r="PQD85" s="50"/>
      <c r="PQE85" s="50"/>
      <c r="PQF85" s="50"/>
      <c r="PQG85" s="50"/>
      <c r="PQH85" s="50"/>
      <c r="PQI85" s="50"/>
      <c r="PQJ85" s="50"/>
      <c r="PQK85" s="50"/>
      <c r="PQL85" s="50"/>
      <c r="PQM85" s="50"/>
      <c r="PQN85" s="50"/>
      <c r="PQO85" s="50"/>
      <c r="PQP85" s="50"/>
      <c r="PQQ85" s="50"/>
      <c r="PQR85" s="50"/>
      <c r="PQS85" s="50"/>
      <c r="PQT85" s="50"/>
      <c r="PQU85" s="50"/>
      <c r="PQV85" s="50"/>
      <c r="PQW85" s="50"/>
      <c r="PQX85" s="50"/>
      <c r="PQY85" s="50"/>
      <c r="PQZ85" s="50"/>
      <c r="PRA85" s="50"/>
      <c r="PRB85" s="50"/>
      <c r="PRC85" s="50"/>
      <c r="PRD85" s="50"/>
      <c r="PRE85" s="50"/>
      <c r="PRF85" s="50"/>
      <c r="PRG85" s="50"/>
      <c r="PRH85" s="50"/>
      <c r="PRI85" s="50"/>
      <c r="PRJ85" s="50"/>
      <c r="PRK85" s="50"/>
      <c r="PRL85" s="50"/>
      <c r="PRM85" s="50"/>
      <c r="PRN85" s="50"/>
      <c r="PRO85" s="50"/>
      <c r="PRP85" s="50"/>
      <c r="PRQ85" s="50"/>
      <c r="PRR85" s="50"/>
      <c r="PRS85" s="50"/>
      <c r="PRT85" s="50"/>
      <c r="PRU85" s="50"/>
      <c r="PRV85" s="50"/>
      <c r="PRW85" s="50"/>
      <c r="PRX85" s="50"/>
      <c r="PRY85" s="50"/>
      <c r="PRZ85" s="50"/>
      <c r="PSA85" s="50"/>
      <c r="PSB85" s="50"/>
      <c r="PSC85" s="50"/>
      <c r="PSD85" s="50"/>
      <c r="PSE85" s="50"/>
      <c r="PSF85" s="50"/>
      <c r="PSG85" s="50"/>
      <c r="PSH85" s="50"/>
      <c r="PSI85" s="50"/>
      <c r="PSJ85" s="50"/>
      <c r="PSK85" s="50"/>
      <c r="PSL85" s="50"/>
      <c r="PSM85" s="50"/>
      <c r="PSN85" s="50"/>
      <c r="PSO85" s="50"/>
      <c r="PSP85" s="50"/>
      <c r="PSQ85" s="50"/>
      <c r="PSR85" s="50"/>
      <c r="PSS85" s="50"/>
      <c r="PST85" s="50"/>
      <c r="PSU85" s="50"/>
      <c r="PSV85" s="50"/>
      <c r="PSW85" s="50"/>
      <c r="PSX85" s="50"/>
      <c r="PSY85" s="50"/>
      <c r="PSZ85" s="50"/>
      <c r="PTA85" s="50"/>
      <c r="PTB85" s="50"/>
      <c r="PTC85" s="50"/>
      <c r="PTD85" s="50"/>
      <c r="PTE85" s="50"/>
      <c r="PTF85" s="50"/>
      <c r="PTG85" s="50"/>
      <c r="PTH85" s="50"/>
      <c r="PTI85" s="50"/>
      <c r="PTJ85" s="50"/>
      <c r="PTK85" s="50"/>
      <c r="PTL85" s="50"/>
      <c r="PTM85" s="50"/>
      <c r="PTN85" s="50"/>
      <c r="PTO85" s="50"/>
      <c r="PTP85" s="50"/>
      <c r="PTQ85" s="50"/>
      <c r="PTR85" s="50"/>
      <c r="PTS85" s="50"/>
      <c r="PTT85" s="50"/>
      <c r="PTU85" s="50"/>
      <c r="PTV85" s="50"/>
      <c r="PTW85" s="50"/>
      <c r="PTX85" s="50"/>
      <c r="PTY85" s="50"/>
      <c r="PTZ85" s="50"/>
      <c r="PUA85" s="50"/>
      <c r="PUB85" s="50"/>
      <c r="PUC85" s="50"/>
      <c r="PUD85" s="50"/>
      <c r="PUE85" s="50"/>
      <c r="PUF85" s="50"/>
      <c r="PUG85" s="50"/>
      <c r="PUH85" s="50"/>
      <c r="PUI85" s="50"/>
      <c r="PUJ85" s="50"/>
      <c r="PUK85" s="50"/>
      <c r="PUL85" s="50"/>
      <c r="PUM85" s="50"/>
      <c r="PUN85" s="50"/>
      <c r="PUO85" s="50"/>
      <c r="PUP85" s="50"/>
      <c r="PUQ85" s="50"/>
      <c r="PUR85" s="50"/>
      <c r="PUS85" s="50"/>
      <c r="PUT85" s="50"/>
      <c r="PUU85" s="50"/>
      <c r="PUV85" s="50"/>
      <c r="PUW85" s="50"/>
      <c r="PUX85" s="50"/>
      <c r="PUY85" s="50"/>
      <c r="PUZ85" s="50"/>
      <c r="PVA85" s="50"/>
      <c r="PVB85" s="50"/>
      <c r="PVC85" s="50"/>
      <c r="PVD85" s="50"/>
      <c r="PVE85" s="50"/>
      <c r="PVF85" s="50"/>
      <c r="PVG85" s="50"/>
      <c r="PVH85" s="50"/>
      <c r="PVI85" s="50"/>
      <c r="PVJ85" s="50"/>
      <c r="PVK85" s="50"/>
      <c r="PVL85" s="50"/>
      <c r="PVM85" s="50"/>
      <c r="PVN85" s="50"/>
      <c r="PVO85" s="50"/>
      <c r="PVP85" s="50"/>
      <c r="PVQ85" s="50"/>
      <c r="PVR85" s="50"/>
      <c r="PVS85" s="50"/>
      <c r="PVT85" s="50"/>
      <c r="PVU85" s="50"/>
      <c r="PVV85" s="50"/>
      <c r="PVW85" s="50"/>
      <c r="PVX85" s="50"/>
      <c r="PVY85" s="50"/>
      <c r="PVZ85" s="50"/>
      <c r="PWA85" s="50"/>
      <c r="PWB85" s="50"/>
      <c r="PWC85" s="50"/>
      <c r="PWD85" s="50"/>
      <c r="PWE85" s="50"/>
      <c r="PWF85" s="50"/>
      <c r="PWG85" s="50"/>
      <c r="PWH85" s="50"/>
      <c r="PWI85" s="50"/>
      <c r="PWJ85" s="50"/>
      <c r="PWK85" s="50"/>
      <c r="PWL85" s="50"/>
      <c r="PWM85" s="50"/>
      <c r="PWN85" s="50"/>
      <c r="PWO85" s="50"/>
      <c r="PWP85" s="50"/>
      <c r="PWQ85" s="50"/>
      <c r="PWR85" s="50"/>
      <c r="PWS85" s="50"/>
      <c r="PWT85" s="50"/>
      <c r="PWU85" s="50"/>
      <c r="PWV85" s="50"/>
      <c r="PWW85" s="50"/>
      <c r="PWX85" s="50"/>
      <c r="PWY85" s="50"/>
      <c r="PWZ85" s="50"/>
      <c r="PXA85" s="50"/>
      <c r="PXB85" s="50"/>
      <c r="PXC85" s="50"/>
      <c r="PXD85" s="50"/>
      <c r="PXE85" s="50"/>
      <c r="PXF85" s="50"/>
      <c r="PXG85" s="50"/>
      <c r="PXH85" s="50"/>
      <c r="PXI85" s="50"/>
      <c r="PXJ85" s="50"/>
      <c r="PXK85" s="50"/>
      <c r="PXL85" s="50"/>
      <c r="PXM85" s="50"/>
      <c r="PXN85" s="50"/>
      <c r="PXO85" s="50"/>
      <c r="PXP85" s="50"/>
      <c r="PXQ85" s="50"/>
      <c r="PXR85" s="50"/>
      <c r="PXS85" s="50"/>
      <c r="PXT85" s="50"/>
      <c r="PXU85" s="50"/>
      <c r="PXV85" s="50"/>
      <c r="PXW85" s="50"/>
      <c r="PXX85" s="50"/>
      <c r="PXY85" s="50"/>
      <c r="PXZ85" s="50"/>
      <c r="PYA85" s="50"/>
      <c r="PYB85" s="50"/>
      <c r="PYC85" s="50"/>
      <c r="PYD85" s="50"/>
      <c r="PYE85" s="50"/>
      <c r="PYF85" s="50"/>
      <c r="PYG85" s="50"/>
      <c r="PYH85" s="50"/>
      <c r="PYI85" s="50"/>
      <c r="PYJ85" s="50"/>
      <c r="PYK85" s="50"/>
      <c r="PYL85" s="50"/>
      <c r="PYM85" s="50"/>
      <c r="PYN85" s="50"/>
      <c r="PYO85" s="50"/>
      <c r="PYP85" s="50"/>
      <c r="PYQ85" s="50"/>
      <c r="PYR85" s="50"/>
      <c r="PYS85" s="50"/>
      <c r="PYT85" s="50"/>
      <c r="PYU85" s="50"/>
      <c r="PYV85" s="50"/>
      <c r="PYW85" s="50"/>
      <c r="PYX85" s="50"/>
      <c r="PYY85" s="50"/>
      <c r="PYZ85" s="50"/>
      <c r="PZA85" s="50"/>
      <c r="PZB85" s="50"/>
      <c r="PZC85" s="50"/>
      <c r="PZD85" s="50"/>
      <c r="PZE85" s="50"/>
      <c r="PZF85" s="50"/>
      <c r="PZG85" s="50"/>
      <c r="PZH85" s="50"/>
      <c r="PZI85" s="50"/>
      <c r="PZJ85" s="50"/>
      <c r="PZK85" s="50"/>
      <c r="PZL85" s="50"/>
      <c r="PZM85" s="50"/>
      <c r="PZN85" s="50"/>
      <c r="PZO85" s="50"/>
      <c r="PZP85" s="50"/>
      <c r="PZQ85" s="50"/>
      <c r="PZR85" s="50"/>
      <c r="PZS85" s="50"/>
      <c r="PZT85" s="50"/>
      <c r="PZU85" s="50"/>
      <c r="PZV85" s="50"/>
      <c r="PZW85" s="50"/>
      <c r="PZX85" s="50"/>
      <c r="PZY85" s="50"/>
      <c r="PZZ85" s="50"/>
      <c r="QAA85" s="50"/>
      <c r="QAB85" s="50"/>
      <c r="QAC85" s="50"/>
      <c r="QAD85" s="50"/>
      <c r="QAE85" s="50"/>
      <c r="QAF85" s="50"/>
      <c r="QAG85" s="50"/>
      <c r="QAH85" s="50"/>
      <c r="QAI85" s="50"/>
      <c r="QAJ85" s="50"/>
      <c r="QAK85" s="50"/>
      <c r="QAL85" s="50"/>
      <c r="QAM85" s="50"/>
      <c r="QAN85" s="50"/>
      <c r="QAO85" s="50"/>
      <c r="QAP85" s="50"/>
      <c r="QAQ85" s="50"/>
      <c r="QAR85" s="50"/>
      <c r="QAS85" s="50"/>
      <c r="QAT85" s="50"/>
      <c r="QAU85" s="50"/>
      <c r="QAV85" s="50"/>
      <c r="QAW85" s="50"/>
      <c r="QAX85" s="50"/>
      <c r="QAY85" s="50"/>
      <c r="QAZ85" s="50"/>
      <c r="QBA85" s="50"/>
      <c r="QBB85" s="50"/>
      <c r="QBC85" s="50"/>
      <c r="QBD85" s="50"/>
      <c r="QBE85" s="50"/>
      <c r="QBF85" s="50"/>
      <c r="QBG85" s="50"/>
      <c r="QBH85" s="50"/>
      <c r="QBI85" s="50"/>
      <c r="QBJ85" s="50"/>
      <c r="QBK85" s="50"/>
      <c r="QBL85" s="50"/>
      <c r="QBM85" s="50"/>
      <c r="QBN85" s="50"/>
      <c r="QBO85" s="50"/>
      <c r="QBP85" s="50"/>
      <c r="QBQ85" s="50"/>
      <c r="QBR85" s="50"/>
      <c r="QBS85" s="50"/>
      <c r="QBT85" s="50"/>
      <c r="QBU85" s="50"/>
      <c r="QBV85" s="50"/>
      <c r="QBW85" s="50"/>
      <c r="QBX85" s="50"/>
      <c r="QBY85" s="50"/>
      <c r="QBZ85" s="50"/>
      <c r="QCA85" s="50"/>
      <c r="QCB85" s="50"/>
      <c r="QCC85" s="50"/>
      <c r="QCD85" s="50"/>
      <c r="QCE85" s="50"/>
      <c r="QCF85" s="50"/>
      <c r="QCG85" s="50"/>
      <c r="QCH85" s="50"/>
      <c r="QCI85" s="50"/>
      <c r="QCJ85" s="50"/>
      <c r="QCK85" s="50"/>
      <c r="QCL85" s="50"/>
      <c r="QCM85" s="50"/>
      <c r="QCN85" s="50"/>
      <c r="QCO85" s="50"/>
      <c r="QCP85" s="50"/>
      <c r="QCQ85" s="50"/>
      <c r="QCR85" s="50"/>
      <c r="QCS85" s="50"/>
      <c r="QCT85" s="50"/>
      <c r="QCU85" s="50"/>
      <c r="QCV85" s="50"/>
      <c r="QCW85" s="50"/>
      <c r="QCX85" s="50"/>
      <c r="QCY85" s="50"/>
      <c r="QCZ85" s="50"/>
      <c r="QDA85" s="50"/>
      <c r="QDB85" s="50"/>
      <c r="QDC85" s="50"/>
      <c r="QDD85" s="50"/>
      <c r="QDE85" s="50"/>
      <c r="QDF85" s="50"/>
      <c r="QDG85" s="50"/>
      <c r="QDH85" s="50"/>
      <c r="QDI85" s="50"/>
      <c r="QDJ85" s="50"/>
      <c r="QDK85" s="50"/>
      <c r="QDL85" s="50"/>
      <c r="QDM85" s="50"/>
      <c r="QDN85" s="50"/>
      <c r="QDO85" s="50"/>
      <c r="QDP85" s="50"/>
      <c r="QDQ85" s="50"/>
      <c r="QDR85" s="50"/>
      <c r="QDS85" s="50"/>
      <c r="QDT85" s="50"/>
      <c r="QDU85" s="50"/>
      <c r="QDV85" s="50"/>
      <c r="QDW85" s="50"/>
      <c r="QDX85" s="50"/>
      <c r="QDY85" s="50"/>
      <c r="QDZ85" s="50"/>
      <c r="QEA85" s="50"/>
      <c r="QEB85" s="50"/>
      <c r="QEC85" s="50"/>
      <c r="QED85" s="50"/>
      <c r="QEE85" s="50"/>
      <c r="QEF85" s="50"/>
      <c r="QEG85" s="50"/>
      <c r="QEH85" s="50"/>
      <c r="QEI85" s="50"/>
      <c r="QEJ85" s="50"/>
      <c r="QEK85" s="50"/>
      <c r="QEL85" s="50"/>
      <c r="QEM85" s="50"/>
      <c r="QEN85" s="50"/>
      <c r="QEO85" s="50"/>
      <c r="QEP85" s="50"/>
      <c r="QEQ85" s="50"/>
      <c r="QER85" s="50"/>
      <c r="QES85" s="50"/>
      <c r="QET85" s="50"/>
      <c r="QEU85" s="50"/>
      <c r="QEV85" s="50"/>
      <c r="QEW85" s="50"/>
      <c r="QEX85" s="50"/>
      <c r="QEY85" s="50"/>
      <c r="QEZ85" s="50"/>
      <c r="QFA85" s="50"/>
      <c r="QFB85" s="50"/>
      <c r="QFC85" s="50"/>
      <c r="QFD85" s="50"/>
      <c r="QFE85" s="50"/>
      <c r="QFF85" s="50"/>
      <c r="QFG85" s="50"/>
      <c r="QFH85" s="50"/>
      <c r="QFI85" s="50"/>
      <c r="QFJ85" s="50"/>
      <c r="QFK85" s="50"/>
      <c r="QFL85" s="50"/>
      <c r="QFM85" s="50"/>
      <c r="QFN85" s="50"/>
      <c r="QFO85" s="50"/>
      <c r="QFP85" s="50"/>
      <c r="QFQ85" s="50"/>
      <c r="QFR85" s="50"/>
      <c r="QFS85" s="50"/>
      <c r="QFT85" s="50"/>
      <c r="QFU85" s="50"/>
      <c r="QFV85" s="50"/>
      <c r="QFW85" s="50"/>
      <c r="QFX85" s="50"/>
      <c r="QFY85" s="50"/>
      <c r="QFZ85" s="50"/>
      <c r="QGA85" s="50"/>
      <c r="QGB85" s="50"/>
      <c r="QGC85" s="50"/>
      <c r="QGD85" s="50"/>
      <c r="QGE85" s="50"/>
      <c r="QGF85" s="50"/>
      <c r="QGG85" s="50"/>
      <c r="QGH85" s="50"/>
      <c r="QGI85" s="50"/>
      <c r="QGJ85" s="50"/>
      <c r="QGK85" s="50"/>
      <c r="QGL85" s="50"/>
      <c r="QGM85" s="50"/>
      <c r="QGN85" s="50"/>
      <c r="QGO85" s="50"/>
      <c r="QGP85" s="50"/>
      <c r="QGQ85" s="50"/>
      <c r="QGR85" s="50"/>
      <c r="QGS85" s="50"/>
      <c r="QGT85" s="50"/>
      <c r="QGU85" s="50"/>
      <c r="QGV85" s="50"/>
      <c r="QGW85" s="50"/>
      <c r="QGX85" s="50"/>
      <c r="QGY85" s="50"/>
      <c r="QGZ85" s="50"/>
      <c r="QHA85" s="50"/>
      <c r="QHB85" s="50"/>
      <c r="QHC85" s="50"/>
      <c r="QHD85" s="50"/>
      <c r="QHE85" s="50"/>
      <c r="QHF85" s="50"/>
      <c r="QHG85" s="50"/>
      <c r="QHH85" s="50"/>
      <c r="QHI85" s="50"/>
      <c r="QHJ85" s="50"/>
      <c r="QHK85" s="50"/>
      <c r="QHL85" s="50"/>
      <c r="QHM85" s="50"/>
      <c r="QHN85" s="50"/>
      <c r="QHO85" s="50"/>
      <c r="QHP85" s="50"/>
      <c r="QHQ85" s="50"/>
      <c r="QHR85" s="50"/>
      <c r="QHS85" s="50"/>
      <c r="QHT85" s="50"/>
      <c r="QHU85" s="50"/>
      <c r="QHV85" s="50"/>
      <c r="QHW85" s="50"/>
      <c r="QHX85" s="50"/>
      <c r="QHY85" s="50"/>
      <c r="QHZ85" s="50"/>
      <c r="QIA85" s="50"/>
      <c r="QIB85" s="50"/>
      <c r="QIC85" s="50"/>
      <c r="QID85" s="50"/>
      <c r="QIE85" s="50"/>
      <c r="QIF85" s="50"/>
      <c r="QIG85" s="50"/>
      <c r="QIH85" s="50"/>
      <c r="QII85" s="50"/>
      <c r="QIJ85" s="50"/>
      <c r="QIK85" s="50"/>
      <c r="QIL85" s="50"/>
      <c r="QIM85" s="50"/>
      <c r="QIN85" s="50"/>
      <c r="QIO85" s="50"/>
      <c r="QIP85" s="50"/>
      <c r="QIQ85" s="50"/>
      <c r="QIR85" s="50"/>
      <c r="QIS85" s="50"/>
      <c r="QIT85" s="50"/>
      <c r="QIU85" s="50"/>
      <c r="QIV85" s="50"/>
      <c r="QIW85" s="50"/>
      <c r="QIX85" s="50"/>
      <c r="QIY85" s="50"/>
      <c r="QIZ85" s="50"/>
      <c r="QJA85" s="50"/>
      <c r="QJB85" s="50"/>
      <c r="QJC85" s="50"/>
      <c r="QJD85" s="50"/>
      <c r="QJE85" s="50"/>
      <c r="QJF85" s="50"/>
      <c r="QJG85" s="50"/>
      <c r="QJH85" s="50"/>
      <c r="QJI85" s="50"/>
      <c r="QJJ85" s="50"/>
      <c r="QJK85" s="50"/>
      <c r="QJL85" s="50"/>
      <c r="QJM85" s="50"/>
      <c r="QJN85" s="50"/>
      <c r="QJO85" s="50"/>
      <c r="QJP85" s="50"/>
      <c r="QJQ85" s="50"/>
      <c r="QJR85" s="50"/>
      <c r="QJS85" s="50"/>
      <c r="QJT85" s="50"/>
      <c r="QJU85" s="50"/>
      <c r="QJV85" s="50"/>
      <c r="QJW85" s="50"/>
      <c r="QJX85" s="50"/>
      <c r="QJY85" s="50"/>
      <c r="QJZ85" s="50"/>
      <c r="QKA85" s="50"/>
      <c r="QKB85" s="50"/>
      <c r="QKC85" s="50"/>
      <c r="QKD85" s="50"/>
      <c r="QKE85" s="50"/>
      <c r="QKF85" s="50"/>
      <c r="QKG85" s="50"/>
      <c r="QKH85" s="50"/>
      <c r="QKI85" s="50"/>
      <c r="QKJ85" s="50"/>
      <c r="QKK85" s="50"/>
      <c r="QKL85" s="50"/>
      <c r="QKM85" s="50"/>
      <c r="QKN85" s="50"/>
      <c r="QKO85" s="50"/>
      <c r="QKP85" s="50"/>
      <c r="QKQ85" s="50"/>
      <c r="QKR85" s="50"/>
      <c r="QKS85" s="50"/>
      <c r="QKT85" s="50"/>
      <c r="QKU85" s="50"/>
      <c r="QKV85" s="50"/>
      <c r="QKW85" s="50"/>
      <c r="QKX85" s="50"/>
      <c r="QKY85" s="50"/>
      <c r="QKZ85" s="50"/>
      <c r="QLA85" s="50"/>
      <c r="QLB85" s="50"/>
      <c r="QLC85" s="50"/>
      <c r="QLD85" s="50"/>
      <c r="QLE85" s="50"/>
      <c r="QLF85" s="50"/>
      <c r="QLG85" s="50"/>
      <c r="QLH85" s="50"/>
      <c r="QLI85" s="50"/>
      <c r="QLJ85" s="50"/>
      <c r="QLK85" s="50"/>
      <c r="QLL85" s="50"/>
      <c r="QLM85" s="50"/>
      <c r="QLN85" s="50"/>
      <c r="QLO85" s="50"/>
      <c r="QLP85" s="50"/>
      <c r="QLQ85" s="50"/>
      <c r="QLR85" s="50"/>
      <c r="QLS85" s="50"/>
      <c r="QLT85" s="50"/>
      <c r="QLU85" s="50"/>
      <c r="QLV85" s="50"/>
      <c r="QLW85" s="50"/>
      <c r="QLX85" s="50"/>
      <c r="QLY85" s="50"/>
      <c r="QLZ85" s="50"/>
      <c r="QMA85" s="50"/>
      <c r="QMB85" s="50"/>
      <c r="QMC85" s="50"/>
      <c r="QMD85" s="50"/>
      <c r="QME85" s="50"/>
      <c r="QMF85" s="50"/>
      <c r="QMG85" s="50"/>
      <c r="QMH85" s="50"/>
      <c r="QMI85" s="50"/>
      <c r="QMJ85" s="50"/>
      <c r="QMK85" s="50"/>
      <c r="QML85" s="50"/>
      <c r="QMM85" s="50"/>
      <c r="QMN85" s="50"/>
      <c r="QMO85" s="50"/>
      <c r="QMP85" s="50"/>
      <c r="QMQ85" s="50"/>
      <c r="QMR85" s="50"/>
      <c r="QMS85" s="50"/>
      <c r="QMT85" s="50"/>
      <c r="QMU85" s="50"/>
      <c r="QMV85" s="50"/>
      <c r="QMW85" s="50"/>
      <c r="QMX85" s="50"/>
      <c r="QMY85" s="50"/>
      <c r="QMZ85" s="50"/>
      <c r="QNA85" s="50"/>
      <c r="QNB85" s="50"/>
      <c r="QNC85" s="50"/>
      <c r="QND85" s="50"/>
      <c r="QNE85" s="50"/>
      <c r="QNF85" s="50"/>
      <c r="QNG85" s="50"/>
      <c r="QNH85" s="50"/>
      <c r="QNI85" s="50"/>
      <c r="QNJ85" s="50"/>
      <c r="QNK85" s="50"/>
      <c r="QNL85" s="50"/>
      <c r="QNM85" s="50"/>
      <c r="QNN85" s="50"/>
      <c r="QNO85" s="50"/>
      <c r="QNP85" s="50"/>
      <c r="QNQ85" s="50"/>
      <c r="QNR85" s="50"/>
      <c r="QNS85" s="50"/>
      <c r="QNT85" s="50"/>
      <c r="QNU85" s="50"/>
      <c r="QNV85" s="50"/>
      <c r="QNW85" s="50"/>
      <c r="QNX85" s="50"/>
      <c r="QNY85" s="50"/>
      <c r="QNZ85" s="50"/>
      <c r="QOA85" s="50"/>
      <c r="QOB85" s="50"/>
      <c r="QOC85" s="50"/>
      <c r="QOD85" s="50"/>
      <c r="QOE85" s="50"/>
      <c r="QOF85" s="50"/>
      <c r="QOG85" s="50"/>
      <c r="QOH85" s="50"/>
      <c r="QOI85" s="50"/>
      <c r="QOJ85" s="50"/>
      <c r="QOK85" s="50"/>
      <c r="QOL85" s="50"/>
      <c r="QOM85" s="50"/>
      <c r="QON85" s="50"/>
      <c r="QOO85" s="50"/>
      <c r="QOP85" s="50"/>
      <c r="QOQ85" s="50"/>
      <c r="QOR85" s="50"/>
      <c r="QOS85" s="50"/>
      <c r="QOT85" s="50"/>
      <c r="QOU85" s="50"/>
      <c r="QOV85" s="50"/>
      <c r="QOW85" s="50"/>
      <c r="QOX85" s="50"/>
      <c r="QOY85" s="50"/>
      <c r="QOZ85" s="50"/>
      <c r="QPA85" s="50"/>
      <c r="QPB85" s="50"/>
      <c r="QPC85" s="50"/>
      <c r="QPD85" s="50"/>
      <c r="QPE85" s="50"/>
      <c r="QPF85" s="50"/>
      <c r="QPG85" s="50"/>
      <c r="QPH85" s="50"/>
      <c r="QPI85" s="50"/>
      <c r="QPJ85" s="50"/>
      <c r="QPK85" s="50"/>
      <c r="QPL85" s="50"/>
      <c r="QPM85" s="50"/>
      <c r="QPN85" s="50"/>
      <c r="QPO85" s="50"/>
      <c r="QPP85" s="50"/>
      <c r="QPQ85" s="50"/>
      <c r="QPR85" s="50"/>
      <c r="QPS85" s="50"/>
      <c r="QPT85" s="50"/>
      <c r="QPU85" s="50"/>
      <c r="QPV85" s="50"/>
      <c r="QPW85" s="50"/>
      <c r="QPX85" s="50"/>
      <c r="QPY85" s="50"/>
      <c r="QPZ85" s="50"/>
      <c r="QQA85" s="50"/>
      <c r="QQB85" s="50"/>
      <c r="QQC85" s="50"/>
      <c r="QQD85" s="50"/>
      <c r="QQE85" s="50"/>
      <c r="QQF85" s="50"/>
      <c r="QQG85" s="50"/>
      <c r="QQH85" s="50"/>
      <c r="QQI85" s="50"/>
      <c r="QQJ85" s="50"/>
      <c r="QQK85" s="50"/>
      <c r="QQL85" s="50"/>
      <c r="QQM85" s="50"/>
      <c r="QQN85" s="50"/>
      <c r="QQO85" s="50"/>
      <c r="QQP85" s="50"/>
      <c r="QQQ85" s="50"/>
      <c r="QQR85" s="50"/>
      <c r="QQS85" s="50"/>
      <c r="QQT85" s="50"/>
      <c r="QQU85" s="50"/>
      <c r="QQV85" s="50"/>
      <c r="QQW85" s="50"/>
      <c r="QQX85" s="50"/>
      <c r="QQY85" s="50"/>
      <c r="QQZ85" s="50"/>
      <c r="QRA85" s="50"/>
      <c r="QRB85" s="50"/>
      <c r="QRC85" s="50"/>
      <c r="QRD85" s="50"/>
      <c r="QRE85" s="50"/>
      <c r="QRF85" s="50"/>
      <c r="QRG85" s="50"/>
      <c r="QRH85" s="50"/>
      <c r="QRI85" s="50"/>
      <c r="QRJ85" s="50"/>
      <c r="QRK85" s="50"/>
      <c r="QRL85" s="50"/>
      <c r="QRM85" s="50"/>
      <c r="QRN85" s="50"/>
      <c r="QRO85" s="50"/>
      <c r="QRP85" s="50"/>
      <c r="QRQ85" s="50"/>
      <c r="QRR85" s="50"/>
      <c r="QRS85" s="50"/>
      <c r="QRT85" s="50"/>
      <c r="QRU85" s="50"/>
      <c r="QRV85" s="50"/>
      <c r="QRW85" s="50"/>
      <c r="QRX85" s="50"/>
      <c r="QRY85" s="50"/>
      <c r="QRZ85" s="50"/>
      <c r="QSA85" s="50"/>
      <c r="QSB85" s="50"/>
      <c r="QSC85" s="50"/>
      <c r="QSD85" s="50"/>
      <c r="QSE85" s="50"/>
      <c r="QSF85" s="50"/>
      <c r="QSG85" s="50"/>
      <c r="QSH85" s="50"/>
      <c r="QSI85" s="50"/>
      <c r="QSJ85" s="50"/>
      <c r="QSK85" s="50"/>
      <c r="QSL85" s="50"/>
      <c r="QSM85" s="50"/>
      <c r="QSN85" s="50"/>
      <c r="QSO85" s="50"/>
      <c r="QSP85" s="50"/>
      <c r="QSQ85" s="50"/>
      <c r="QSR85" s="50"/>
      <c r="QSS85" s="50"/>
      <c r="QST85" s="50"/>
      <c r="QSU85" s="50"/>
      <c r="QSV85" s="50"/>
      <c r="QSW85" s="50"/>
      <c r="QSX85" s="50"/>
      <c r="QSY85" s="50"/>
      <c r="QSZ85" s="50"/>
      <c r="QTA85" s="50"/>
      <c r="QTB85" s="50"/>
      <c r="QTC85" s="50"/>
      <c r="QTD85" s="50"/>
      <c r="QTE85" s="50"/>
      <c r="QTF85" s="50"/>
      <c r="QTG85" s="50"/>
      <c r="QTH85" s="50"/>
      <c r="QTI85" s="50"/>
      <c r="QTJ85" s="50"/>
      <c r="QTK85" s="50"/>
      <c r="QTL85" s="50"/>
      <c r="QTM85" s="50"/>
      <c r="QTN85" s="50"/>
      <c r="QTO85" s="50"/>
      <c r="QTP85" s="50"/>
      <c r="QTQ85" s="50"/>
      <c r="QTR85" s="50"/>
      <c r="QTS85" s="50"/>
      <c r="QTT85" s="50"/>
      <c r="QTU85" s="50"/>
      <c r="QTV85" s="50"/>
      <c r="QTW85" s="50"/>
      <c r="QTX85" s="50"/>
      <c r="QTY85" s="50"/>
      <c r="QTZ85" s="50"/>
      <c r="QUA85" s="50"/>
      <c r="QUB85" s="50"/>
      <c r="QUC85" s="50"/>
      <c r="QUD85" s="50"/>
      <c r="QUE85" s="50"/>
      <c r="QUF85" s="50"/>
      <c r="QUG85" s="50"/>
      <c r="QUH85" s="50"/>
      <c r="QUI85" s="50"/>
      <c r="QUJ85" s="50"/>
      <c r="QUK85" s="50"/>
      <c r="QUL85" s="50"/>
      <c r="QUM85" s="50"/>
      <c r="QUN85" s="50"/>
      <c r="QUO85" s="50"/>
      <c r="QUP85" s="50"/>
      <c r="QUQ85" s="50"/>
      <c r="QUR85" s="50"/>
      <c r="QUS85" s="50"/>
      <c r="QUT85" s="50"/>
      <c r="QUU85" s="50"/>
      <c r="QUV85" s="50"/>
      <c r="QUW85" s="50"/>
      <c r="QUX85" s="50"/>
      <c r="QUY85" s="50"/>
      <c r="QUZ85" s="50"/>
      <c r="QVA85" s="50"/>
      <c r="QVB85" s="50"/>
      <c r="QVC85" s="50"/>
      <c r="QVD85" s="50"/>
      <c r="QVE85" s="50"/>
      <c r="QVF85" s="50"/>
      <c r="QVG85" s="50"/>
      <c r="QVH85" s="50"/>
      <c r="QVI85" s="50"/>
      <c r="QVJ85" s="50"/>
      <c r="QVK85" s="50"/>
      <c r="QVL85" s="50"/>
      <c r="QVM85" s="50"/>
      <c r="QVN85" s="50"/>
      <c r="QVO85" s="50"/>
      <c r="QVP85" s="50"/>
      <c r="QVQ85" s="50"/>
      <c r="QVR85" s="50"/>
      <c r="QVS85" s="50"/>
      <c r="QVT85" s="50"/>
      <c r="QVU85" s="50"/>
      <c r="QVV85" s="50"/>
      <c r="QVW85" s="50"/>
      <c r="QVX85" s="50"/>
      <c r="QVY85" s="50"/>
      <c r="QVZ85" s="50"/>
      <c r="QWA85" s="50"/>
      <c r="QWB85" s="50"/>
      <c r="QWC85" s="50"/>
      <c r="QWD85" s="50"/>
      <c r="QWE85" s="50"/>
      <c r="QWF85" s="50"/>
      <c r="QWG85" s="50"/>
      <c r="QWH85" s="50"/>
      <c r="QWI85" s="50"/>
      <c r="QWJ85" s="50"/>
      <c r="QWK85" s="50"/>
      <c r="QWL85" s="50"/>
      <c r="QWM85" s="50"/>
      <c r="QWN85" s="50"/>
      <c r="QWO85" s="50"/>
      <c r="QWP85" s="50"/>
      <c r="QWQ85" s="50"/>
      <c r="QWR85" s="50"/>
      <c r="QWS85" s="50"/>
      <c r="QWT85" s="50"/>
      <c r="QWU85" s="50"/>
      <c r="QWV85" s="50"/>
      <c r="QWW85" s="50"/>
      <c r="QWX85" s="50"/>
      <c r="QWY85" s="50"/>
      <c r="QWZ85" s="50"/>
      <c r="QXA85" s="50"/>
      <c r="QXB85" s="50"/>
      <c r="QXC85" s="50"/>
      <c r="QXD85" s="50"/>
      <c r="QXE85" s="50"/>
      <c r="QXF85" s="50"/>
      <c r="QXG85" s="50"/>
      <c r="QXH85" s="50"/>
      <c r="QXI85" s="50"/>
      <c r="QXJ85" s="50"/>
      <c r="QXK85" s="50"/>
      <c r="QXL85" s="50"/>
      <c r="QXM85" s="50"/>
      <c r="QXN85" s="50"/>
      <c r="QXO85" s="50"/>
      <c r="QXP85" s="50"/>
      <c r="QXQ85" s="50"/>
      <c r="QXR85" s="50"/>
      <c r="QXS85" s="50"/>
      <c r="QXT85" s="50"/>
      <c r="QXU85" s="50"/>
      <c r="QXV85" s="50"/>
      <c r="QXW85" s="50"/>
      <c r="QXX85" s="50"/>
      <c r="QXY85" s="50"/>
      <c r="QXZ85" s="50"/>
      <c r="QYA85" s="50"/>
      <c r="QYB85" s="50"/>
      <c r="QYC85" s="50"/>
      <c r="QYD85" s="50"/>
      <c r="QYE85" s="50"/>
      <c r="QYF85" s="50"/>
      <c r="QYG85" s="50"/>
      <c r="QYH85" s="50"/>
      <c r="QYI85" s="50"/>
      <c r="QYJ85" s="50"/>
      <c r="QYK85" s="50"/>
      <c r="QYL85" s="50"/>
      <c r="QYM85" s="50"/>
      <c r="QYN85" s="50"/>
      <c r="QYO85" s="50"/>
      <c r="QYP85" s="50"/>
      <c r="QYQ85" s="50"/>
      <c r="QYR85" s="50"/>
      <c r="QYS85" s="50"/>
      <c r="QYT85" s="50"/>
      <c r="QYU85" s="50"/>
      <c r="QYV85" s="50"/>
      <c r="QYW85" s="50"/>
      <c r="QYX85" s="50"/>
      <c r="QYY85" s="50"/>
      <c r="QYZ85" s="50"/>
      <c r="QZA85" s="50"/>
      <c r="QZB85" s="50"/>
      <c r="QZC85" s="50"/>
      <c r="QZD85" s="50"/>
      <c r="QZE85" s="50"/>
      <c r="QZF85" s="50"/>
      <c r="QZG85" s="50"/>
      <c r="QZH85" s="50"/>
      <c r="QZI85" s="50"/>
      <c r="QZJ85" s="50"/>
      <c r="QZK85" s="50"/>
      <c r="QZL85" s="50"/>
      <c r="QZM85" s="50"/>
      <c r="QZN85" s="50"/>
      <c r="QZO85" s="50"/>
      <c r="QZP85" s="50"/>
      <c r="QZQ85" s="50"/>
      <c r="QZR85" s="50"/>
      <c r="QZS85" s="50"/>
      <c r="QZT85" s="50"/>
      <c r="QZU85" s="50"/>
      <c r="QZV85" s="50"/>
      <c r="QZW85" s="50"/>
      <c r="QZX85" s="50"/>
      <c r="QZY85" s="50"/>
      <c r="QZZ85" s="50"/>
      <c r="RAA85" s="50"/>
      <c r="RAB85" s="50"/>
      <c r="RAC85" s="50"/>
      <c r="RAD85" s="50"/>
      <c r="RAE85" s="50"/>
      <c r="RAF85" s="50"/>
      <c r="RAG85" s="50"/>
      <c r="RAH85" s="50"/>
      <c r="RAI85" s="50"/>
      <c r="RAJ85" s="50"/>
      <c r="RAK85" s="50"/>
      <c r="RAL85" s="50"/>
      <c r="RAM85" s="50"/>
      <c r="RAN85" s="50"/>
      <c r="RAO85" s="50"/>
      <c r="RAP85" s="50"/>
      <c r="RAQ85" s="50"/>
      <c r="RAR85" s="50"/>
      <c r="RAS85" s="50"/>
      <c r="RAT85" s="50"/>
      <c r="RAU85" s="50"/>
      <c r="RAV85" s="50"/>
      <c r="RAW85" s="50"/>
      <c r="RAX85" s="50"/>
      <c r="RAY85" s="50"/>
      <c r="RAZ85" s="50"/>
      <c r="RBA85" s="50"/>
      <c r="RBB85" s="50"/>
      <c r="RBC85" s="50"/>
      <c r="RBD85" s="50"/>
      <c r="RBE85" s="50"/>
      <c r="RBF85" s="50"/>
      <c r="RBG85" s="50"/>
      <c r="RBH85" s="50"/>
      <c r="RBI85" s="50"/>
      <c r="RBJ85" s="50"/>
      <c r="RBK85" s="50"/>
      <c r="RBL85" s="50"/>
      <c r="RBM85" s="50"/>
      <c r="RBN85" s="50"/>
      <c r="RBO85" s="50"/>
      <c r="RBP85" s="50"/>
      <c r="RBQ85" s="50"/>
      <c r="RBR85" s="50"/>
      <c r="RBS85" s="50"/>
      <c r="RBT85" s="50"/>
      <c r="RBU85" s="50"/>
      <c r="RBV85" s="50"/>
      <c r="RBW85" s="50"/>
      <c r="RBX85" s="50"/>
      <c r="RBY85" s="50"/>
      <c r="RBZ85" s="50"/>
      <c r="RCA85" s="50"/>
      <c r="RCB85" s="50"/>
      <c r="RCC85" s="50"/>
      <c r="RCD85" s="50"/>
      <c r="RCE85" s="50"/>
      <c r="RCF85" s="50"/>
      <c r="RCG85" s="50"/>
      <c r="RCH85" s="50"/>
      <c r="RCI85" s="50"/>
      <c r="RCJ85" s="50"/>
      <c r="RCK85" s="50"/>
      <c r="RCL85" s="50"/>
      <c r="RCM85" s="50"/>
      <c r="RCN85" s="50"/>
      <c r="RCO85" s="50"/>
      <c r="RCP85" s="50"/>
      <c r="RCQ85" s="50"/>
      <c r="RCR85" s="50"/>
      <c r="RCS85" s="50"/>
      <c r="RCT85" s="50"/>
      <c r="RCU85" s="50"/>
      <c r="RCV85" s="50"/>
      <c r="RCW85" s="50"/>
      <c r="RCX85" s="50"/>
      <c r="RCY85" s="50"/>
      <c r="RCZ85" s="50"/>
      <c r="RDA85" s="50"/>
      <c r="RDB85" s="50"/>
      <c r="RDC85" s="50"/>
      <c r="RDD85" s="50"/>
      <c r="RDE85" s="50"/>
      <c r="RDF85" s="50"/>
      <c r="RDG85" s="50"/>
      <c r="RDH85" s="50"/>
      <c r="RDI85" s="50"/>
      <c r="RDJ85" s="50"/>
      <c r="RDK85" s="50"/>
      <c r="RDL85" s="50"/>
      <c r="RDM85" s="50"/>
      <c r="RDN85" s="50"/>
      <c r="RDO85" s="50"/>
      <c r="RDP85" s="50"/>
      <c r="RDQ85" s="50"/>
      <c r="RDR85" s="50"/>
      <c r="RDS85" s="50"/>
      <c r="RDT85" s="50"/>
      <c r="RDU85" s="50"/>
      <c r="RDV85" s="50"/>
      <c r="RDW85" s="50"/>
      <c r="RDX85" s="50"/>
      <c r="RDY85" s="50"/>
      <c r="RDZ85" s="50"/>
      <c r="REA85" s="50"/>
      <c r="REB85" s="50"/>
      <c r="REC85" s="50"/>
      <c r="RED85" s="50"/>
      <c r="REE85" s="50"/>
      <c r="REF85" s="50"/>
      <c r="REG85" s="50"/>
      <c r="REH85" s="50"/>
      <c r="REI85" s="50"/>
      <c r="REJ85" s="50"/>
      <c r="REK85" s="50"/>
      <c r="REL85" s="50"/>
      <c r="REM85" s="50"/>
      <c r="REN85" s="50"/>
      <c r="REO85" s="50"/>
      <c r="REP85" s="50"/>
      <c r="REQ85" s="50"/>
      <c r="RER85" s="50"/>
      <c r="RES85" s="50"/>
      <c r="RET85" s="50"/>
      <c r="REU85" s="50"/>
      <c r="REV85" s="50"/>
      <c r="REW85" s="50"/>
      <c r="REX85" s="50"/>
      <c r="REY85" s="50"/>
      <c r="REZ85" s="50"/>
      <c r="RFA85" s="50"/>
      <c r="RFB85" s="50"/>
      <c r="RFC85" s="50"/>
      <c r="RFD85" s="50"/>
      <c r="RFE85" s="50"/>
      <c r="RFF85" s="50"/>
      <c r="RFG85" s="50"/>
      <c r="RFH85" s="50"/>
      <c r="RFI85" s="50"/>
      <c r="RFJ85" s="50"/>
      <c r="RFK85" s="50"/>
      <c r="RFL85" s="50"/>
      <c r="RFM85" s="50"/>
      <c r="RFN85" s="50"/>
      <c r="RFO85" s="50"/>
      <c r="RFP85" s="50"/>
      <c r="RFQ85" s="50"/>
      <c r="RFR85" s="50"/>
      <c r="RFS85" s="50"/>
      <c r="RFT85" s="50"/>
      <c r="RFU85" s="50"/>
      <c r="RFV85" s="50"/>
      <c r="RFW85" s="50"/>
      <c r="RFX85" s="50"/>
      <c r="RFY85" s="50"/>
      <c r="RFZ85" s="50"/>
      <c r="RGA85" s="50"/>
      <c r="RGB85" s="50"/>
      <c r="RGC85" s="50"/>
      <c r="RGD85" s="50"/>
      <c r="RGE85" s="50"/>
      <c r="RGF85" s="50"/>
      <c r="RGG85" s="50"/>
      <c r="RGH85" s="50"/>
      <c r="RGI85" s="50"/>
      <c r="RGJ85" s="50"/>
      <c r="RGK85" s="50"/>
      <c r="RGL85" s="50"/>
      <c r="RGM85" s="50"/>
      <c r="RGN85" s="50"/>
      <c r="RGO85" s="50"/>
      <c r="RGP85" s="50"/>
      <c r="RGQ85" s="50"/>
      <c r="RGR85" s="50"/>
      <c r="RGS85" s="50"/>
      <c r="RGT85" s="50"/>
      <c r="RGU85" s="50"/>
      <c r="RGV85" s="50"/>
      <c r="RGW85" s="50"/>
      <c r="RGX85" s="50"/>
      <c r="RGY85" s="50"/>
      <c r="RGZ85" s="50"/>
      <c r="RHA85" s="50"/>
      <c r="RHB85" s="50"/>
      <c r="RHC85" s="50"/>
      <c r="RHD85" s="50"/>
      <c r="RHE85" s="50"/>
      <c r="RHF85" s="50"/>
      <c r="RHG85" s="50"/>
      <c r="RHH85" s="50"/>
      <c r="RHI85" s="50"/>
      <c r="RHJ85" s="50"/>
      <c r="RHK85" s="50"/>
      <c r="RHL85" s="50"/>
      <c r="RHM85" s="50"/>
      <c r="RHN85" s="50"/>
      <c r="RHO85" s="50"/>
      <c r="RHP85" s="50"/>
      <c r="RHQ85" s="50"/>
      <c r="RHR85" s="50"/>
      <c r="RHS85" s="50"/>
      <c r="RHT85" s="50"/>
      <c r="RHU85" s="50"/>
      <c r="RHV85" s="50"/>
      <c r="RHW85" s="50"/>
      <c r="RHX85" s="50"/>
      <c r="RHY85" s="50"/>
      <c r="RHZ85" s="50"/>
      <c r="RIA85" s="50"/>
      <c r="RIB85" s="50"/>
      <c r="RIC85" s="50"/>
      <c r="RID85" s="50"/>
      <c r="RIE85" s="50"/>
      <c r="RIF85" s="50"/>
      <c r="RIG85" s="50"/>
      <c r="RIH85" s="50"/>
      <c r="RII85" s="50"/>
      <c r="RIJ85" s="50"/>
      <c r="RIK85" s="50"/>
      <c r="RIL85" s="50"/>
      <c r="RIM85" s="50"/>
      <c r="RIN85" s="50"/>
      <c r="RIO85" s="50"/>
      <c r="RIP85" s="50"/>
      <c r="RIQ85" s="50"/>
      <c r="RIR85" s="50"/>
      <c r="RIS85" s="50"/>
      <c r="RIT85" s="50"/>
      <c r="RIU85" s="50"/>
      <c r="RIV85" s="50"/>
      <c r="RIW85" s="50"/>
      <c r="RIX85" s="50"/>
      <c r="RIY85" s="50"/>
      <c r="RIZ85" s="50"/>
      <c r="RJA85" s="50"/>
      <c r="RJB85" s="50"/>
      <c r="RJC85" s="50"/>
      <c r="RJD85" s="50"/>
      <c r="RJE85" s="50"/>
      <c r="RJF85" s="50"/>
      <c r="RJG85" s="50"/>
      <c r="RJH85" s="50"/>
      <c r="RJI85" s="50"/>
      <c r="RJJ85" s="50"/>
      <c r="RJK85" s="50"/>
      <c r="RJL85" s="50"/>
      <c r="RJM85" s="50"/>
      <c r="RJN85" s="50"/>
      <c r="RJO85" s="50"/>
      <c r="RJP85" s="50"/>
      <c r="RJQ85" s="50"/>
      <c r="RJR85" s="50"/>
      <c r="RJS85" s="50"/>
      <c r="RJT85" s="50"/>
      <c r="RJU85" s="50"/>
      <c r="RJV85" s="50"/>
      <c r="RJW85" s="50"/>
      <c r="RJX85" s="50"/>
      <c r="RJY85" s="50"/>
      <c r="RJZ85" s="50"/>
      <c r="RKA85" s="50"/>
      <c r="RKB85" s="50"/>
      <c r="RKC85" s="50"/>
      <c r="RKD85" s="50"/>
      <c r="RKE85" s="50"/>
      <c r="RKF85" s="50"/>
      <c r="RKG85" s="50"/>
      <c r="RKH85" s="50"/>
      <c r="RKI85" s="50"/>
      <c r="RKJ85" s="50"/>
      <c r="RKK85" s="50"/>
      <c r="RKL85" s="50"/>
      <c r="RKM85" s="50"/>
      <c r="RKN85" s="50"/>
      <c r="RKO85" s="50"/>
      <c r="RKP85" s="50"/>
      <c r="RKQ85" s="50"/>
      <c r="RKR85" s="50"/>
      <c r="RKS85" s="50"/>
      <c r="RKT85" s="50"/>
      <c r="RKU85" s="50"/>
      <c r="RKV85" s="50"/>
      <c r="RKW85" s="50"/>
      <c r="RKX85" s="50"/>
      <c r="RKY85" s="50"/>
      <c r="RKZ85" s="50"/>
      <c r="RLA85" s="50"/>
      <c r="RLB85" s="50"/>
      <c r="RLC85" s="50"/>
      <c r="RLD85" s="50"/>
      <c r="RLE85" s="50"/>
      <c r="RLF85" s="50"/>
      <c r="RLG85" s="50"/>
      <c r="RLH85" s="50"/>
      <c r="RLI85" s="50"/>
      <c r="RLJ85" s="50"/>
      <c r="RLK85" s="50"/>
      <c r="RLL85" s="50"/>
      <c r="RLM85" s="50"/>
      <c r="RLN85" s="50"/>
      <c r="RLO85" s="50"/>
      <c r="RLP85" s="50"/>
      <c r="RLQ85" s="50"/>
      <c r="RLR85" s="50"/>
      <c r="RLS85" s="50"/>
      <c r="RLT85" s="50"/>
      <c r="RLU85" s="50"/>
      <c r="RLV85" s="50"/>
      <c r="RLW85" s="50"/>
      <c r="RLX85" s="50"/>
      <c r="RLY85" s="50"/>
      <c r="RLZ85" s="50"/>
      <c r="RMA85" s="50"/>
      <c r="RMB85" s="50"/>
      <c r="RMC85" s="50"/>
      <c r="RMD85" s="50"/>
      <c r="RME85" s="50"/>
      <c r="RMF85" s="50"/>
      <c r="RMG85" s="50"/>
      <c r="RMH85" s="50"/>
      <c r="RMI85" s="50"/>
      <c r="RMJ85" s="50"/>
      <c r="RMK85" s="50"/>
      <c r="RML85" s="50"/>
      <c r="RMM85" s="50"/>
      <c r="RMN85" s="50"/>
      <c r="RMO85" s="50"/>
      <c r="RMP85" s="50"/>
      <c r="RMQ85" s="50"/>
      <c r="RMR85" s="50"/>
      <c r="RMS85" s="50"/>
      <c r="RMT85" s="50"/>
      <c r="RMU85" s="50"/>
      <c r="RMV85" s="50"/>
      <c r="RMW85" s="50"/>
      <c r="RMX85" s="50"/>
      <c r="RMY85" s="50"/>
      <c r="RMZ85" s="50"/>
      <c r="RNA85" s="50"/>
      <c r="RNB85" s="50"/>
      <c r="RNC85" s="50"/>
      <c r="RND85" s="50"/>
      <c r="RNE85" s="50"/>
      <c r="RNF85" s="50"/>
      <c r="RNG85" s="50"/>
      <c r="RNH85" s="50"/>
      <c r="RNI85" s="50"/>
      <c r="RNJ85" s="50"/>
      <c r="RNK85" s="50"/>
      <c r="RNL85" s="50"/>
      <c r="RNM85" s="50"/>
      <c r="RNN85" s="50"/>
      <c r="RNO85" s="50"/>
      <c r="RNP85" s="50"/>
      <c r="RNQ85" s="50"/>
      <c r="RNR85" s="50"/>
      <c r="RNS85" s="50"/>
      <c r="RNT85" s="50"/>
      <c r="RNU85" s="50"/>
      <c r="RNV85" s="50"/>
      <c r="RNW85" s="50"/>
      <c r="RNX85" s="50"/>
      <c r="RNY85" s="50"/>
      <c r="RNZ85" s="50"/>
      <c r="ROA85" s="50"/>
      <c r="ROB85" s="50"/>
      <c r="ROC85" s="50"/>
      <c r="ROD85" s="50"/>
      <c r="ROE85" s="50"/>
      <c r="ROF85" s="50"/>
      <c r="ROG85" s="50"/>
      <c r="ROH85" s="50"/>
      <c r="ROI85" s="50"/>
      <c r="ROJ85" s="50"/>
      <c r="ROK85" s="50"/>
      <c r="ROL85" s="50"/>
      <c r="ROM85" s="50"/>
      <c r="RON85" s="50"/>
      <c r="ROO85" s="50"/>
      <c r="ROP85" s="50"/>
      <c r="ROQ85" s="50"/>
      <c r="ROR85" s="50"/>
      <c r="ROS85" s="50"/>
      <c r="ROT85" s="50"/>
      <c r="ROU85" s="50"/>
      <c r="ROV85" s="50"/>
      <c r="ROW85" s="50"/>
      <c r="ROX85" s="50"/>
      <c r="ROY85" s="50"/>
      <c r="ROZ85" s="50"/>
      <c r="RPA85" s="50"/>
      <c r="RPB85" s="50"/>
      <c r="RPC85" s="50"/>
      <c r="RPD85" s="50"/>
      <c r="RPE85" s="50"/>
      <c r="RPF85" s="50"/>
      <c r="RPG85" s="50"/>
      <c r="RPH85" s="50"/>
      <c r="RPI85" s="50"/>
      <c r="RPJ85" s="50"/>
      <c r="RPK85" s="50"/>
      <c r="RPL85" s="50"/>
      <c r="RPM85" s="50"/>
      <c r="RPN85" s="50"/>
      <c r="RPO85" s="50"/>
      <c r="RPP85" s="50"/>
      <c r="RPQ85" s="50"/>
      <c r="RPR85" s="50"/>
      <c r="RPS85" s="50"/>
      <c r="RPT85" s="50"/>
      <c r="RPU85" s="50"/>
      <c r="RPV85" s="50"/>
      <c r="RPW85" s="50"/>
      <c r="RPX85" s="50"/>
      <c r="RPY85" s="50"/>
      <c r="RPZ85" s="50"/>
      <c r="RQA85" s="50"/>
      <c r="RQB85" s="50"/>
      <c r="RQC85" s="50"/>
      <c r="RQD85" s="50"/>
      <c r="RQE85" s="50"/>
      <c r="RQF85" s="50"/>
      <c r="RQG85" s="50"/>
      <c r="RQH85" s="50"/>
      <c r="RQI85" s="50"/>
      <c r="RQJ85" s="50"/>
      <c r="RQK85" s="50"/>
      <c r="RQL85" s="50"/>
      <c r="RQM85" s="50"/>
      <c r="RQN85" s="50"/>
      <c r="RQO85" s="50"/>
      <c r="RQP85" s="50"/>
      <c r="RQQ85" s="50"/>
      <c r="RQR85" s="50"/>
      <c r="RQS85" s="50"/>
      <c r="RQT85" s="50"/>
      <c r="RQU85" s="50"/>
      <c r="RQV85" s="50"/>
      <c r="RQW85" s="50"/>
      <c r="RQX85" s="50"/>
      <c r="RQY85" s="50"/>
      <c r="RQZ85" s="50"/>
      <c r="RRA85" s="50"/>
      <c r="RRB85" s="50"/>
      <c r="RRC85" s="50"/>
      <c r="RRD85" s="50"/>
      <c r="RRE85" s="50"/>
      <c r="RRF85" s="50"/>
      <c r="RRG85" s="50"/>
      <c r="RRH85" s="50"/>
      <c r="RRI85" s="50"/>
      <c r="RRJ85" s="50"/>
      <c r="RRK85" s="50"/>
      <c r="RRL85" s="50"/>
      <c r="RRM85" s="50"/>
      <c r="RRN85" s="50"/>
      <c r="RRO85" s="50"/>
      <c r="RRP85" s="50"/>
      <c r="RRQ85" s="50"/>
      <c r="RRR85" s="50"/>
      <c r="RRS85" s="50"/>
      <c r="RRT85" s="50"/>
      <c r="RRU85" s="50"/>
      <c r="RRV85" s="50"/>
      <c r="RRW85" s="50"/>
      <c r="RRX85" s="50"/>
      <c r="RRY85" s="50"/>
      <c r="RRZ85" s="50"/>
      <c r="RSA85" s="50"/>
      <c r="RSB85" s="50"/>
      <c r="RSC85" s="50"/>
      <c r="RSD85" s="50"/>
      <c r="RSE85" s="50"/>
      <c r="RSF85" s="50"/>
      <c r="RSG85" s="50"/>
      <c r="RSH85" s="50"/>
      <c r="RSI85" s="50"/>
      <c r="RSJ85" s="50"/>
      <c r="RSK85" s="50"/>
      <c r="RSL85" s="50"/>
      <c r="RSM85" s="50"/>
      <c r="RSN85" s="50"/>
      <c r="RSO85" s="50"/>
      <c r="RSP85" s="50"/>
      <c r="RSQ85" s="50"/>
      <c r="RSR85" s="50"/>
      <c r="RSS85" s="50"/>
      <c r="RST85" s="50"/>
      <c r="RSU85" s="50"/>
      <c r="RSV85" s="50"/>
      <c r="RSW85" s="50"/>
      <c r="RSX85" s="50"/>
      <c r="RSY85" s="50"/>
      <c r="RSZ85" s="50"/>
      <c r="RTA85" s="50"/>
      <c r="RTB85" s="50"/>
      <c r="RTC85" s="50"/>
      <c r="RTD85" s="50"/>
      <c r="RTE85" s="50"/>
      <c r="RTF85" s="50"/>
      <c r="RTG85" s="50"/>
      <c r="RTH85" s="50"/>
      <c r="RTI85" s="50"/>
      <c r="RTJ85" s="50"/>
      <c r="RTK85" s="50"/>
      <c r="RTL85" s="50"/>
      <c r="RTM85" s="50"/>
      <c r="RTN85" s="50"/>
      <c r="RTO85" s="50"/>
      <c r="RTP85" s="50"/>
      <c r="RTQ85" s="50"/>
      <c r="RTR85" s="50"/>
      <c r="RTS85" s="50"/>
      <c r="RTT85" s="50"/>
      <c r="RTU85" s="50"/>
      <c r="RTV85" s="50"/>
      <c r="RTW85" s="50"/>
      <c r="RTX85" s="50"/>
      <c r="RTY85" s="50"/>
      <c r="RTZ85" s="50"/>
      <c r="RUA85" s="50"/>
      <c r="RUB85" s="50"/>
      <c r="RUC85" s="50"/>
      <c r="RUD85" s="50"/>
      <c r="RUE85" s="50"/>
      <c r="RUF85" s="50"/>
      <c r="RUG85" s="50"/>
      <c r="RUH85" s="50"/>
      <c r="RUI85" s="50"/>
      <c r="RUJ85" s="50"/>
      <c r="RUK85" s="50"/>
      <c r="RUL85" s="50"/>
      <c r="RUM85" s="50"/>
      <c r="RUN85" s="50"/>
      <c r="RUO85" s="50"/>
      <c r="RUP85" s="50"/>
      <c r="RUQ85" s="50"/>
      <c r="RUR85" s="50"/>
      <c r="RUS85" s="50"/>
      <c r="RUT85" s="50"/>
      <c r="RUU85" s="50"/>
      <c r="RUV85" s="50"/>
      <c r="RUW85" s="50"/>
      <c r="RUX85" s="50"/>
      <c r="RUY85" s="50"/>
      <c r="RUZ85" s="50"/>
      <c r="RVA85" s="50"/>
      <c r="RVB85" s="50"/>
      <c r="RVC85" s="50"/>
      <c r="RVD85" s="50"/>
      <c r="RVE85" s="50"/>
      <c r="RVF85" s="50"/>
      <c r="RVG85" s="50"/>
      <c r="RVH85" s="50"/>
      <c r="RVI85" s="50"/>
      <c r="RVJ85" s="50"/>
      <c r="RVK85" s="50"/>
      <c r="RVL85" s="50"/>
      <c r="RVM85" s="50"/>
      <c r="RVN85" s="50"/>
      <c r="RVO85" s="50"/>
      <c r="RVP85" s="50"/>
      <c r="RVQ85" s="50"/>
      <c r="RVR85" s="50"/>
      <c r="RVS85" s="50"/>
      <c r="RVT85" s="50"/>
      <c r="RVU85" s="50"/>
      <c r="RVV85" s="50"/>
      <c r="RVW85" s="50"/>
      <c r="RVX85" s="50"/>
      <c r="RVY85" s="50"/>
      <c r="RVZ85" s="50"/>
      <c r="RWA85" s="50"/>
      <c r="RWB85" s="50"/>
      <c r="RWC85" s="50"/>
      <c r="RWD85" s="50"/>
      <c r="RWE85" s="50"/>
      <c r="RWF85" s="50"/>
      <c r="RWG85" s="50"/>
      <c r="RWH85" s="50"/>
      <c r="RWI85" s="50"/>
      <c r="RWJ85" s="50"/>
      <c r="RWK85" s="50"/>
      <c r="RWL85" s="50"/>
      <c r="RWM85" s="50"/>
      <c r="RWN85" s="50"/>
      <c r="RWO85" s="50"/>
      <c r="RWP85" s="50"/>
      <c r="RWQ85" s="50"/>
      <c r="RWR85" s="50"/>
      <c r="RWS85" s="50"/>
      <c r="RWT85" s="50"/>
      <c r="RWU85" s="50"/>
      <c r="RWV85" s="50"/>
      <c r="RWW85" s="50"/>
      <c r="RWX85" s="50"/>
      <c r="RWY85" s="50"/>
      <c r="RWZ85" s="50"/>
      <c r="RXA85" s="50"/>
      <c r="RXB85" s="50"/>
      <c r="RXC85" s="50"/>
      <c r="RXD85" s="50"/>
      <c r="RXE85" s="50"/>
      <c r="RXF85" s="50"/>
      <c r="RXG85" s="50"/>
      <c r="RXH85" s="50"/>
      <c r="RXI85" s="50"/>
      <c r="RXJ85" s="50"/>
      <c r="RXK85" s="50"/>
      <c r="RXL85" s="50"/>
      <c r="RXM85" s="50"/>
      <c r="RXN85" s="50"/>
      <c r="RXO85" s="50"/>
      <c r="RXP85" s="50"/>
      <c r="RXQ85" s="50"/>
      <c r="RXR85" s="50"/>
      <c r="RXS85" s="50"/>
      <c r="RXT85" s="50"/>
      <c r="RXU85" s="50"/>
      <c r="RXV85" s="50"/>
      <c r="RXW85" s="50"/>
      <c r="RXX85" s="50"/>
      <c r="RXY85" s="50"/>
      <c r="RXZ85" s="50"/>
      <c r="RYA85" s="50"/>
      <c r="RYB85" s="50"/>
      <c r="RYC85" s="50"/>
      <c r="RYD85" s="50"/>
      <c r="RYE85" s="50"/>
      <c r="RYF85" s="50"/>
      <c r="RYG85" s="50"/>
      <c r="RYH85" s="50"/>
      <c r="RYI85" s="50"/>
      <c r="RYJ85" s="50"/>
      <c r="RYK85" s="50"/>
      <c r="RYL85" s="50"/>
      <c r="RYM85" s="50"/>
      <c r="RYN85" s="50"/>
      <c r="RYO85" s="50"/>
      <c r="RYP85" s="50"/>
      <c r="RYQ85" s="50"/>
      <c r="RYR85" s="50"/>
      <c r="RYS85" s="50"/>
      <c r="RYT85" s="50"/>
      <c r="RYU85" s="50"/>
      <c r="RYV85" s="50"/>
      <c r="RYW85" s="50"/>
      <c r="RYX85" s="50"/>
      <c r="RYY85" s="50"/>
      <c r="RYZ85" s="50"/>
      <c r="RZA85" s="50"/>
      <c r="RZB85" s="50"/>
      <c r="RZC85" s="50"/>
      <c r="RZD85" s="50"/>
      <c r="RZE85" s="50"/>
      <c r="RZF85" s="50"/>
      <c r="RZG85" s="50"/>
      <c r="RZH85" s="50"/>
      <c r="RZI85" s="50"/>
      <c r="RZJ85" s="50"/>
      <c r="RZK85" s="50"/>
      <c r="RZL85" s="50"/>
      <c r="RZM85" s="50"/>
      <c r="RZN85" s="50"/>
      <c r="RZO85" s="50"/>
      <c r="RZP85" s="50"/>
      <c r="RZQ85" s="50"/>
      <c r="RZR85" s="50"/>
      <c r="RZS85" s="50"/>
      <c r="RZT85" s="50"/>
      <c r="RZU85" s="50"/>
      <c r="RZV85" s="50"/>
      <c r="RZW85" s="50"/>
      <c r="RZX85" s="50"/>
      <c r="RZY85" s="50"/>
      <c r="RZZ85" s="50"/>
      <c r="SAA85" s="50"/>
      <c r="SAB85" s="50"/>
      <c r="SAC85" s="50"/>
      <c r="SAD85" s="50"/>
      <c r="SAE85" s="50"/>
      <c r="SAF85" s="50"/>
      <c r="SAG85" s="50"/>
      <c r="SAH85" s="50"/>
      <c r="SAI85" s="50"/>
      <c r="SAJ85" s="50"/>
      <c r="SAK85" s="50"/>
      <c r="SAL85" s="50"/>
      <c r="SAM85" s="50"/>
      <c r="SAN85" s="50"/>
      <c r="SAO85" s="50"/>
      <c r="SAP85" s="50"/>
      <c r="SAQ85" s="50"/>
      <c r="SAR85" s="50"/>
      <c r="SAS85" s="50"/>
      <c r="SAT85" s="50"/>
      <c r="SAU85" s="50"/>
      <c r="SAV85" s="50"/>
      <c r="SAW85" s="50"/>
      <c r="SAX85" s="50"/>
      <c r="SAY85" s="50"/>
      <c r="SAZ85" s="50"/>
      <c r="SBA85" s="50"/>
      <c r="SBB85" s="50"/>
      <c r="SBC85" s="50"/>
      <c r="SBD85" s="50"/>
      <c r="SBE85" s="50"/>
      <c r="SBF85" s="50"/>
      <c r="SBG85" s="50"/>
      <c r="SBH85" s="50"/>
      <c r="SBI85" s="50"/>
      <c r="SBJ85" s="50"/>
      <c r="SBK85" s="50"/>
      <c r="SBL85" s="50"/>
      <c r="SBM85" s="50"/>
      <c r="SBN85" s="50"/>
      <c r="SBO85" s="50"/>
      <c r="SBP85" s="50"/>
      <c r="SBQ85" s="50"/>
      <c r="SBR85" s="50"/>
      <c r="SBS85" s="50"/>
      <c r="SBT85" s="50"/>
      <c r="SBU85" s="50"/>
      <c r="SBV85" s="50"/>
      <c r="SBW85" s="50"/>
      <c r="SBX85" s="50"/>
      <c r="SBY85" s="50"/>
      <c r="SBZ85" s="50"/>
      <c r="SCA85" s="50"/>
      <c r="SCB85" s="50"/>
      <c r="SCC85" s="50"/>
      <c r="SCD85" s="50"/>
      <c r="SCE85" s="50"/>
      <c r="SCF85" s="50"/>
      <c r="SCG85" s="50"/>
      <c r="SCH85" s="50"/>
      <c r="SCI85" s="50"/>
      <c r="SCJ85" s="50"/>
      <c r="SCK85" s="50"/>
      <c r="SCL85" s="50"/>
      <c r="SCM85" s="50"/>
      <c r="SCN85" s="50"/>
      <c r="SCO85" s="50"/>
      <c r="SCP85" s="50"/>
      <c r="SCQ85" s="50"/>
      <c r="SCR85" s="50"/>
      <c r="SCS85" s="50"/>
      <c r="SCT85" s="50"/>
      <c r="SCU85" s="50"/>
      <c r="SCV85" s="50"/>
      <c r="SCW85" s="50"/>
      <c r="SCX85" s="50"/>
      <c r="SCY85" s="50"/>
      <c r="SCZ85" s="50"/>
      <c r="SDA85" s="50"/>
      <c r="SDB85" s="50"/>
      <c r="SDC85" s="50"/>
      <c r="SDD85" s="50"/>
      <c r="SDE85" s="50"/>
      <c r="SDF85" s="50"/>
      <c r="SDG85" s="50"/>
      <c r="SDH85" s="50"/>
      <c r="SDI85" s="50"/>
      <c r="SDJ85" s="50"/>
      <c r="SDK85" s="50"/>
      <c r="SDL85" s="50"/>
      <c r="SDM85" s="50"/>
      <c r="SDN85" s="50"/>
      <c r="SDO85" s="50"/>
      <c r="SDP85" s="50"/>
      <c r="SDQ85" s="50"/>
      <c r="SDR85" s="50"/>
      <c r="SDS85" s="50"/>
      <c r="SDT85" s="50"/>
      <c r="SDU85" s="50"/>
      <c r="SDV85" s="50"/>
      <c r="SDW85" s="50"/>
      <c r="SDX85" s="50"/>
      <c r="SDY85" s="50"/>
      <c r="SDZ85" s="50"/>
      <c r="SEA85" s="50"/>
      <c r="SEB85" s="50"/>
      <c r="SEC85" s="50"/>
      <c r="SED85" s="50"/>
      <c r="SEE85" s="50"/>
      <c r="SEF85" s="50"/>
      <c r="SEG85" s="50"/>
      <c r="SEH85" s="50"/>
      <c r="SEI85" s="50"/>
      <c r="SEJ85" s="50"/>
      <c r="SEK85" s="50"/>
      <c r="SEL85" s="50"/>
      <c r="SEM85" s="50"/>
      <c r="SEN85" s="50"/>
      <c r="SEO85" s="50"/>
      <c r="SEP85" s="50"/>
      <c r="SEQ85" s="50"/>
      <c r="SER85" s="50"/>
      <c r="SES85" s="50"/>
      <c r="SET85" s="50"/>
      <c r="SEU85" s="50"/>
      <c r="SEV85" s="50"/>
      <c r="SEW85" s="50"/>
      <c r="SEX85" s="50"/>
      <c r="SEY85" s="50"/>
      <c r="SEZ85" s="50"/>
      <c r="SFA85" s="50"/>
      <c r="SFB85" s="50"/>
      <c r="SFC85" s="50"/>
      <c r="SFD85" s="50"/>
      <c r="SFE85" s="50"/>
      <c r="SFF85" s="50"/>
      <c r="SFG85" s="50"/>
      <c r="SFH85" s="50"/>
      <c r="SFI85" s="50"/>
      <c r="SFJ85" s="50"/>
      <c r="SFK85" s="50"/>
      <c r="SFL85" s="50"/>
      <c r="SFM85" s="50"/>
      <c r="SFN85" s="50"/>
      <c r="SFO85" s="50"/>
      <c r="SFP85" s="50"/>
      <c r="SFQ85" s="50"/>
      <c r="SFR85" s="50"/>
      <c r="SFS85" s="50"/>
      <c r="SFT85" s="50"/>
      <c r="SFU85" s="50"/>
      <c r="SFV85" s="50"/>
      <c r="SFW85" s="50"/>
      <c r="SFX85" s="50"/>
      <c r="SFY85" s="50"/>
      <c r="SFZ85" s="50"/>
      <c r="SGA85" s="50"/>
      <c r="SGB85" s="50"/>
      <c r="SGC85" s="50"/>
      <c r="SGD85" s="50"/>
      <c r="SGE85" s="50"/>
      <c r="SGF85" s="50"/>
      <c r="SGG85" s="50"/>
      <c r="SGH85" s="50"/>
      <c r="SGI85" s="50"/>
      <c r="SGJ85" s="50"/>
      <c r="SGK85" s="50"/>
      <c r="SGL85" s="50"/>
      <c r="SGM85" s="50"/>
      <c r="SGN85" s="50"/>
      <c r="SGO85" s="50"/>
      <c r="SGP85" s="50"/>
      <c r="SGQ85" s="50"/>
      <c r="SGR85" s="50"/>
      <c r="SGS85" s="50"/>
      <c r="SGT85" s="50"/>
      <c r="SGU85" s="50"/>
      <c r="SGV85" s="50"/>
      <c r="SGW85" s="50"/>
      <c r="SGX85" s="50"/>
      <c r="SGY85" s="50"/>
      <c r="SGZ85" s="50"/>
      <c r="SHA85" s="50"/>
      <c r="SHB85" s="50"/>
      <c r="SHC85" s="50"/>
      <c r="SHD85" s="50"/>
      <c r="SHE85" s="50"/>
      <c r="SHF85" s="50"/>
      <c r="SHG85" s="50"/>
      <c r="SHH85" s="50"/>
      <c r="SHI85" s="50"/>
      <c r="SHJ85" s="50"/>
      <c r="SHK85" s="50"/>
      <c r="SHL85" s="50"/>
      <c r="SHM85" s="50"/>
      <c r="SHN85" s="50"/>
      <c r="SHO85" s="50"/>
      <c r="SHP85" s="50"/>
      <c r="SHQ85" s="50"/>
      <c r="SHR85" s="50"/>
      <c r="SHS85" s="50"/>
      <c r="SHT85" s="50"/>
      <c r="SHU85" s="50"/>
      <c r="SHV85" s="50"/>
      <c r="SHW85" s="50"/>
      <c r="SHX85" s="50"/>
      <c r="SHY85" s="50"/>
      <c r="SHZ85" s="50"/>
      <c r="SIA85" s="50"/>
      <c r="SIB85" s="50"/>
      <c r="SIC85" s="50"/>
      <c r="SID85" s="50"/>
      <c r="SIE85" s="50"/>
      <c r="SIF85" s="50"/>
      <c r="SIG85" s="50"/>
      <c r="SIH85" s="50"/>
      <c r="SII85" s="50"/>
      <c r="SIJ85" s="50"/>
      <c r="SIK85" s="50"/>
      <c r="SIL85" s="50"/>
      <c r="SIM85" s="50"/>
      <c r="SIN85" s="50"/>
      <c r="SIO85" s="50"/>
      <c r="SIP85" s="50"/>
      <c r="SIQ85" s="50"/>
      <c r="SIR85" s="50"/>
      <c r="SIS85" s="50"/>
      <c r="SIT85" s="50"/>
      <c r="SIU85" s="50"/>
      <c r="SIV85" s="50"/>
      <c r="SIW85" s="50"/>
      <c r="SIX85" s="50"/>
      <c r="SIY85" s="50"/>
      <c r="SIZ85" s="50"/>
      <c r="SJA85" s="50"/>
      <c r="SJB85" s="50"/>
      <c r="SJC85" s="50"/>
      <c r="SJD85" s="50"/>
      <c r="SJE85" s="50"/>
      <c r="SJF85" s="50"/>
      <c r="SJG85" s="50"/>
      <c r="SJH85" s="50"/>
      <c r="SJI85" s="50"/>
      <c r="SJJ85" s="50"/>
      <c r="SJK85" s="50"/>
      <c r="SJL85" s="50"/>
      <c r="SJM85" s="50"/>
      <c r="SJN85" s="50"/>
      <c r="SJO85" s="50"/>
      <c r="SJP85" s="50"/>
      <c r="SJQ85" s="50"/>
      <c r="SJR85" s="50"/>
      <c r="SJS85" s="50"/>
      <c r="SJT85" s="50"/>
      <c r="SJU85" s="50"/>
      <c r="SJV85" s="50"/>
      <c r="SJW85" s="50"/>
      <c r="SJX85" s="50"/>
      <c r="SJY85" s="50"/>
      <c r="SJZ85" s="50"/>
      <c r="SKA85" s="50"/>
      <c r="SKB85" s="50"/>
      <c r="SKC85" s="50"/>
      <c r="SKD85" s="50"/>
      <c r="SKE85" s="50"/>
      <c r="SKF85" s="50"/>
      <c r="SKG85" s="50"/>
      <c r="SKH85" s="50"/>
      <c r="SKI85" s="50"/>
      <c r="SKJ85" s="50"/>
      <c r="SKK85" s="50"/>
      <c r="SKL85" s="50"/>
      <c r="SKM85" s="50"/>
      <c r="SKN85" s="50"/>
      <c r="SKO85" s="50"/>
      <c r="SKP85" s="50"/>
      <c r="SKQ85" s="50"/>
      <c r="SKR85" s="50"/>
      <c r="SKS85" s="50"/>
      <c r="SKT85" s="50"/>
      <c r="SKU85" s="50"/>
      <c r="SKV85" s="50"/>
      <c r="SKW85" s="50"/>
      <c r="SKX85" s="50"/>
      <c r="SKY85" s="50"/>
      <c r="SKZ85" s="50"/>
      <c r="SLA85" s="50"/>
      <c r="SLB85" s="50"/>
      <c r="SLC85" s="50"/>
      <c r="SLD85" s="50"/>
      <c r="SLE85" s="50"/>
      <c r="SLF85" s="50"/>
      <c r="SLG85" s="50"/>
      <c r="SLH85" s="50"/>
      <c r="SLI85" s="50"/>
      <c r="SLJ85" s="50"/>
      <c r="SLK85" s="50"/>
      <c r="SLL85" s="50"/>
      <c r="SLM85" s="50"/>
      <c r="SLN85" s="50"/>
      <c r="SLO85" s="50"/>
      <c r="SLP85" s="50"/>
      <c r="SLQ85" s="50"/>
      <c r="SLR85" s="50"/>
      <c r="SLS85" s="50"/>
      <c r="SLT85" s="50"/>
      <c r="SLU85" s="50"/>
      <c r="SLV85" s="50"/>
      <c r="SLW85" s="50"/>
      <c r="SLX85" s="50"/>
      <c r="SLY85" s="50"/>
      <c r="SLZ85" s="50"/>
      <c r="SMA85" s="50"/>
      <c r="SMB85" s="50"/>
      <c r="SMC85" s="50"/>
      <c r="SMD85" s="50"/>
      <c r="SME85" s="50"/>
      <c r="SMF85" s="50"/>
      <c r="SMG85" s="50"/>
      <c r="SMH85" s="50"/>
      <c r="SMI85" s="50"/>
      <c r="SMJ85" s="50"/>
      <c r="SMK85" s="50"/>
      <c r="SML85" s="50"/>
      <c r="SMM85" s="50"/>
      <c r="SMN85" s="50"/>
      <c r="SMO85" s="50"/>
      <c r="SMP85" s="50"/>
      <c r="SMQ85" s="50"/>
      <c r="SMR85" s="50"/>
      <c r="SMS85" s="50"/>
      <c r="SMT85" s="50"/>
      <c r="SMU85" s="50"/>
      <c r="SMV85" s="50"/>
      <c r="SMW85" s="50"/>
      <c r="SMX85" s="50"/>
      <c r="SMY85" s="50"/>
      <c r="SMZ85" s="50"/>
      <c r="SNA85" s="50"/>
      <c r="SNB85" s="50"/>
      <c r="SNC85" s="50"/>
      <c r="SND85" s="50"/>
      <c r="SNE85" s="50"/>
      <c r="SNF85" s="50"/>
      <c r="SNG85" s="50"/>
      <c r="SNH85" s="50"/>
      <c r="SNI85" s="50"/>
      <c r="SNJ85" s="50"/>
      <c r="SNK85" s="50"/>
      <c r="SNL85" s="50"/>
      <c r="SNM85" s="50"/>
      <c r="SNN85" s="50"/>
      <c r="SNO85" s="50"/>
      <c r="SNP85" s="50"/>
      <c r="SNQ85" s="50"/>
      <c r="SNR85" s="50"/>
      <c r="SNS85" s="50"/>
      <c r="SNT85" s="50"/>
      <c r="SNU85" s="50"/>
      <c r="SNV85" s="50"/>
      <c r="SNW85" s="50"/>
      <c r="SNX85" s="50"/>
      <c r="SNY85" s="50"/>
      <c r="SNZ85" s="50"/>
      <c r="SOA85" s="50"/>
      <c r="SOB85" s="50"/>
      <c r="SOC85" s="50"/>
      <c r="SOD85" s="50"/>
      <c r="SOE85" s="50"/>
      <c r="SOF85" s="50"/>
      <c r="SOG85" s="50"/>
      <c r="SOH85" s="50"/>
      <c r="SOI85" s="50"/>
      <c r="SOJ85" s="50"/>
      <c r="SOK85" s="50"/>
      <c r="SOL85" s="50"/>
      <c r="SOM85" s="50"/>
      <c r="SON85" s="50"/>
      <c r="SOO85" s="50"/>
      <c r="SOP85" s="50"/>
      <c r="SOQ85" s="50"/>
      <c r="SOR85" s="50"/>
      <c r="SOS85" s="50"/>
      <c r="SOT85" s="50"/>
      <c r="SOU85" s="50"/>
      <c r="SOV85" s="50"/>
      <c r="SOW85" s="50"/>
      <c r="SOX85" s="50"/>
      <c r="SOY85" s="50"/>
      <c r="SOZ85" s="50"/>
      <c r="SPA85" s="50"/>
      <c r="SPB85" s="50"/>
      <c r="SPC85" s="50"/>
      <c r="SPD85" s="50"/>
      <c r="SPE85" s="50"/>
      <c r="SPF85" s="50"/>
      <c r="SPG85" s="50"/>
      <c r="SPH85" s="50"/>
      <c r="SPI85" s="50"/>
      <c r="SPJ85" s="50"/>
      <c r="SPK85" s="50"/>
      <c r="SPL85" s="50"/>
      <c r="SPM85" s="50"/>
      <c r="SPN85" s="50"/>
      <c r="SPO85" s="50"/>
      <c r="SPP85" s="50"/>
      <c r="SPQ85" s="50"/>
      <c r="SPR85" s="50"/>
      <c r="SPS85" s="50"/>
      <c r="SPT85" s="50"/>
      <c r="SPU85" s="50"/>
      <c r="SPV85" s="50"/>
      <c r="SPW85" s="50"/>
      <c r="SPX85" s="50"/>
      <c r="SPY85" s="50"/>
      <c r="SPZ85" s="50"/>
      <c r="SQA85" s="50"/>
      <c r="SQB85" s="50"/>
      <c r="SQC85" s="50"/>
      <c r="SQD85" s="50"/>
      <c r="SQE85" s="50"/>
      <c r="SQF85" s="50"/>
      <c r="SQG85" s="50"/>
      <c r="SQH85" s="50"/>
      <c r="SQI85" s="50"/>
      <c r="SQJ85" s="50"/>
      <c r="SQK85" s="50"/>
      <c r="SQL85" s="50"/>
      <c r="SQM85" s="50"/>
      <c r="SQN85" s="50"/>
      <c r="SQO85" s="50"/>
      <c r="SQP85" s="50"/>
      <c r="SQQ85" s="50"/>
      <c r="SQR85" s="50"/>
      <c r="SQS85" s="50"/>
      <c r="SQT85" s="50"/>
      <c r="SQU85" s="50"/>
      <c r="SQV85" s="50"/>
      <c r="SQW85" s="50"/>
      <c r="SQX85" s="50"/>
      <c r="SQY85" s="50"/>
      <c r="SQZ85" s="50"/>
      <c r="SRA85" s="50"/>
      <c r="SRB85" s="50"/>
      <c r="SRC85" s="50"/>
      <c r="SRD85" s="50"/>
      <c r="SRE85" s="50"/>
      <c r="SRF85" s="50"/>
      <c r="SRG85" s="50"/>
      <c r="SRH85" s="50"/>
      <c r="SRI85" s="50"/>
      <c r="SRJ85" s="50"/>
      <c r="SRK85" s="50"/>
      <c r="SRL85" s="50"/>
      <c r="SRM85" s="50"/>
      <c r="SRN85" s="50"/>
      <c r="SRO85" s="50"/>
      <c r="SRP85" s="50"/>
      <c r="SRQ85" s="50"/>
      <c r="SRR85" s="50"/>
      <c r="SRS85" s="50"/>
      <c r="SRT85" s="50"/>
      <c r="SRU85" s="50"/>
      <c r="SRV85" s="50"/>
      <c r="SRW85" s="50"/>
      <c r="SRX85" s="50"/>
      <c r="SRY85" s="50"/>
      <c r="SRZ85" s="50"/>
      <c r="SSA85" s="50"/>
      <c r="SSB85" s="50"/>
      <c r="SSC85" s="50"/>
      <c r="SSD85" s="50"/>
      <c r="SSE85" s="50"/>
      <c r="SSF85" s="50"/>
      <c r="SSG85" s="50"/>
      <c r="SSH85" s="50"/>
      <c r="SSI85" s="50"/>
      <c r="SSJ85" s="50"/>
      <c r="SSK85" s="50"/>
      <c r="SSL85" s="50"/>
      <c r="SSM85" s="50"/>
      <c r="SSN85" s="50"/>
      <c r="SSO85" s="50"/>
      <c r="SSP85" s="50"/>
      <c r="SSQ85" s="50"/>
      <c r="SSR85" s="50"/>
      <c r="SSS85" s="50"/>
      <c r="SST85" s="50"/>
      <c r="SSU85" s="50"/>
      <c r="SSV85" s="50"/>
      <c r="SSW85" s="50"/>
      <c r="SSX85" s="50"/>
      <c r="SSY85" s="50"/>
      <c r="SSZ85" s="50"/>
      <c r="STA85" s="50"/>
      <c r="STB85" s="50"/>
      <c r="STC85" s="50"/>
      <c r="STD85" s="50"/>
      <c r="STE85" s="50"/>
      <c r="STF85" s="50"/>
      <c r="STG85" s="50"/>
      <c r="STH85" s="50"/>
      <c r="STI85" s="50"/>
      <c r="STJ85" s="50"/>
      <c r="STK85" s="50"/>
      <c r="STL85" s="50"/>
      <c r="STM85" s="50"/>
      <c r="STN85" s="50"/>
      <c r="STO85" s="50"/>
      <c r="STP85" s="50"/>
      <c r="STQ85" s="50"/>
      <c r="STR85" s="50"/>
      <c r="STS85" s="50"/>
      <c r="STT85" s="50"/>
      <c r="STU85" s="50"/>
      <c r="STV85" s="50"/>
      <c r="STW85" s="50"/>
      <c r="STX85" s="50"/>
      <c r="STY85" s="50"/>
      <c r="STZ85" s="50"/>
      <c r="SUA85" s="50"/>
      <c r="SUB85" s="50"/>
      <c r="SUC85" s="50"/>
      <c r="SUD85" s="50"/>
      <c r="SUE85" s="50"/>
      <c r="SUF85" s="50"/>
      <c r="SUG85" s="50"/>
      <c r="SUH85" s="50"/>
      <c r="SUI85" s="50"/>
      <c r="SUJ85" s="50"/>
      <c r="SUK85" s="50"/>
      <c r="SUL85" s="50"/>
      <c r="SUM85" s="50"/>
      <c r="SUN85" s="50"/>
      <c r="SUO85" s="50"/>
      <c r="SUP85" s="50"/>
      <c r="SUQ85" s="50"/>
      <c r="SUR85" s="50"/>
      <c r="SUS85" s="50"/>
      <c r="SUT85" s="50"/>
      <c r="SUU85" s="50"/>
      <c r="SUV85" s="50"/>
      <c r="SUW85" s="50"/>
      <c r="SUX85" s="50"/>
      <c r="SUY85" s="50"/>
      <c r="SUZ85" s="50"/>
      <c r="SVA85" s="50"/>
      <c r="SVB85" s="50"/>
      <c r="SVC85" s="50"/>
      <c r="SVD85" s="50"/>
      <c r="SVE85" s="50"/>
      <c r="SVF85" s="50"/>
      <c r="SVG85" s="50"/>
      <c r="SVH85" s="50"/>
      <c r="SVI85" s="50"/>
      <c r="SVJ85" s="50"/>
      <c r="SVK85" s="50"/>
      <c r="SVL85" s="50"/>
      <c r="SVM85" s="50"/>
      <c r="SVN85" s="50"/>
      <c r="SVO85" s="50"/>
      <c r="SVP85" s="50"/>
      <c r="SVQ85" s="50"/>
      <c r="SVR85" s="50"/>
      <c r="SVS85" s="50"/>
      <c r="SVT85" s="50"/>
      <c r="SVU85" s="50"/>
      <c r="SVV85" s="50"/>
      <c r="SVW85" s="50"/>
      <c r="SVX85" s="50"/>
      <c r="SVY85" s="50"/>
      <c r="SVZ85" s="50"/>
      <c r="SWA85" s="50"/>
      <c r="SWB85" s="50"/>
      <c r="SWC85" s="50"/>
      <c r="SWD85" s="50"/>
      <c r="SWE85" s="50"/>
      <c r="SWF85" s="50"/>
      <c r="SWG85" s="50"/>
      <c r="SWH85" s="50"/>
      <c r="SWI85" s="50"/>
      <c r="SWJ85" s="50"/>
      <c r="SWK85" s="50"/>
      <c r="SWL85" s="50"/>
      <c r="SWM85" s="50"/>
      <c r="SWN85" s="50"/>
      <c r="SWO85" s="50"/>
      <c r="SWP85" s="50"/>
      <c r="SWQ85" s="50"/>
      <c r="SWR85" s="50"/>
      <c r="SWS85" s="50"/>
      <c r="SWT85" s="50"/>
      <c r="SWU85" s="50"/>
      <c r="SWV85" s="50"/>
      <c r="SWW85" s="50"/>
      <c r="SWX85" s="50"/>
      <c r="SWY85" s="50"/>
      <c r="SWZ85" s="50"/>
      <c r="SXA85" s="50"/>
      <c r="SXB85" s="50"/>
      <c r="SXC85" s="50"/>
      <c r="SXD85" s="50"/>
      <c r="SXE85" s="50"/>
      <c r="SXF85" s="50"/>
      <c r="SXG85" s="50"/>
      <c r="SXH85" s="50"/>
      <c r="SXI85" s="50"/>
      <c r="SXJ85" s="50"/>
      <c r="SXK85" s="50"/>
      <c r="SXL85" s="50"/>
      <c r="SXM85" s="50"/>
      <c r="SXN85" s="50"/>
      <c r="SXO85" s="50"/>
      <c r="SXP85" s="50"/>
      <c r="SXQ85" s="50"/>
      <c r="SXR85" s="50"/>
      <c r="SXS85" s="50"/>
      <c r="SXT85" s="50"/>
      <c r="SXU85" s="50"/>
      <c r="SXV85" s="50"/>
      <c r="SXW85" s="50"/>
      <c r="SXX85" s="50"/>
      <c r="SXY85" s="50"/>
      <c r="SXZ85" s="50"/>
      <c r="SYA85" s="50"/>
      <c r="SYB85" s="50"/>
      <c r="SYC85" s="50"/>
      <c r="SYD85" s="50"/>
      <c r="SYE85" s="50"/>
      <c r="SYF85" s="50"/>
      <c r="SYG85" s="50"/>
      <c r="SYH85" s="50"/>
      <c r="SYI85" s="50"/>
      <c r="SYJ85" s="50"/>
      <c r="SYK85" s="50"/>
      <c r="SYL85" s="50"/>
      <c r="SYM85" s="50"/>
      <c r="SYN85" s="50"/>
      <c r="SYO85" s="50"/>
      <c r="SYP85" s="50"/>
      <c r="SYQ85" s="50"/>
      <c r="SYR85" s="50"/>
      <c r="SYS85" s="50"/>
      <c r="SYT85" s="50"/>
      <c r="SYU85" s="50"/>
      <c r="SYV85" s="50"/>
      <c r="SYW85" s="50"/>
      <c r="SYX85" s="50"/>
      <c r="SYY85" s="50"/>
      <c r="SYZ85" s="50"/>
      <c r="SZA85" s="50"/>
      <c r="SZB85" s="50"/>
      <c r="SZC85" s="50"/>
      <c r="SZD85" s="50"/>
      <c r="SZE85" s="50"/>
      <c r="SZF85" s="50"/>
      <c r="SZG85" s="50"/>
      <c r="SZH85" s="50"/>
      <c r="SZI85" s="50"/>
      <c r="SZJ85" s="50"/>
      <c r="SZK85" s="50"/>
      <c r="SZL85" s="50"/>
      <c r="SZM85" s="50"/>
      <c r="SZN85" s="50"/>
      <c r="SZO85" s="50"/>
      <c r="SZP85" s="50"/>
      <c r="SZQ85" s="50"/>
      <c r="SZR85" s="50"/>
      <c r="SZS85" s="50"/>
      <c r="SZT85" s="50"/>
      <c r="SZU85" s="50"/>
      <c r="SZV85" s="50"/>
      <c r="SZW85" s="50"/>
      <c r="SZX85" s="50"/>
      <c r="SZY85" s="50"/>
      <c r="SZZ85" s="50"/>
      <c r="TAA85" s="50"/>
      <c r="TAB85" s="50"/>
      <c r="TAC85" s="50"/>
      <c r="TAD85" s="50"/>
      <c r="TAE85" s="50"/>
      <c r="TAF85" s="50"/>
      <c r="TAG85" s="50"/>
      <c r="TAH85" s="50"/>
      <c r="TAI85" s="50"/>
      <c r="TAJ85" s="50"/>
      <c r="TAK85" s="50"/>
      <c r="TAL85" s="50"/>
      <c r="TAM85" s="50"/>
      <c r="TAN85" s="50"/>
      <c r="TAO85" s="50"/>
      <c r="TAP85" s="50"/>
      <c r="TAQ85" s="50"/>
      <c r="TAR85" s="50"/>
      <c r="TAS85" s="50"/>
      <c r="TAT85" s="50"/>
      <c r="TAU85" s="50"/>
      <c r="TAV85" s="50"/>
      <c r="TAW85" s="50"/>
      <c r="TAX85" s="50"/>
      <c r="TAY85" s="50"/>
      <c r="TAZ85" s="50"/>
      <c r="TBA85" s="50"/>
      <c r="TBB85" s="50"/>
      <c r="TBC85" s="50"/>
      <c r="TBD85" s="50"/>
      <c r="TBE85" s="50"/>
      <c r="TBF85" s="50"/>
      <c r="TBG85" s="50"/>
      <c r="TBH85" s="50"/>
      <c r="TBI85" s="50"/>
      <c r="TBJ85" s="50"/>
      <c r="TBK85" s="50"/>
      <c r="TBL85" s="50"/>
      <c r="TBM85" s="50"/>
      <c r="TBN85" s="50"/>
      <c r="TBO85" s="50"/>
      <c r="TBP85" s="50"/>
      <c r="TBQ85" s="50"/>
      <c r="TBR85" s="50"/>
      <c r="TBS85" s="50"/>
      <c r="TBT85" s="50"/>
      <c r="TBU85" s="50"/>
      <c r="TBV85" s="50"/>
      <c r="TBW85" s="50"/>
      <c r="TBX85" s="50"/>
      <c r="TBY85" s="50"/>
      <c r="TBZ85" s="50"/>
      <c r="TCA85" s="50"/>
      <c r="TCB85" s="50"/>
      <c r="TCC85" s="50"/>
      <c r="TCD85" s="50"/>
      <c r="TCE85" s="50"/>
      <c r="TCF85" s="50"/>
      <c r="TCG85" s="50"/>
      <c r="TCH85" s="50"/>
      <c r="TCI85" s="50"/>
      <c r="TCJ85" s="50"/>
      <c r="TCK85" s="50"/>
      <c r="TCL85" s="50"/>
      <c r="TCM85" s="50"/>
      <c r="TCN85" s="50"/>
      <c r="TCO85" s="50"/>
      <c r="TCP85" s="50"/>
      <c r="TCQ85" s="50"/>
      <c r="TCR85" s="50"/>
      <c r="TCS85" s="50"/>
      <c r="TCT85" s="50"/>
      <c r="TCU85" s="50"/>
      <c r="TCV85" s="50"/>
      <c r="TCW85" s="50"/>
      <c r="TCX85" s="50"/>
      <c r="TCY85" s="50"/>
      <c r="TCZ85" s="50"/>
      <c r="TDA85" s="50"/>
      <c r="TDB85" s="50"/>
      <c r="TDC85" s="50"/>
      <c r="TDD85" s="50"/>
      <c r="TDE85" s="50"/>
      <c r="TDF85" s="50"/>
      <c r="TDG85" s="50"/>
      <c r="TDH85" s="50"/>
      <c r="TDI85" s="50"/>
      <c r="TDJ85" s="50"/>
      <c r="TDK85" s="50"/>
      <c r="TDL85" s="50"/>
      <c r="TDM85" s="50"/>
      <c r="TDN85" s="50"/>
      <c r="TDO85" s="50"/>
      <c r="TDP85" s="50"/>
      <c r="TDQ85" s="50"/>
      <c r="TDR85" s="50"/>
      <c r="TDS85" s="50"/>
      <c r="TDT85" s="50"/>
      <c r="TDU85" s="50"/>
      <c r="TDV85" s="50"/>
      <c r="TDW85" s="50"/>
      <c r="TDX85" s="50"/>
      <c r="TDY85" s="50"/>
      <c r="TDZ85" s="50"/>
      <c r="TEA85" s="50"/>
      <c r="TEB85" s="50"/>
      <c r="TEC85" s="50"/>
      <c r="TED85" s="50"/>
      <c r="TEE85" s="50"/>
      <c r="TEF85" s="50"/>
      <c r="TEG85" s="50"/>
      <c r="TEH85" s="50"/>
      <c r="TEI85" s="50"/>
      <c r="TEJ85" s="50"/>
      <c r="TEK85" s="50"/>
      <c r="TEL85" s="50"/>
      <c r="TEM85" s="50"/>
      <c r="TEN85" s="50"/>
      <c r="TEO85" s="50"/>
      <c r="TEP85" s="50"/>
      <c r="TEQ85" s="50"/>
      <c r="TER85" s="50"/>
      <c r="TES85" s="50"/>
      <c r="TET85" s="50"/>
      <c r="TEU85" s="50"/>
      <c r="TEV85" s="50"/>
      <c r="TEW85" s="50"/>
      <c r="TEX85" s="50"/>
      <c r="TEY85" s="50"/>
      <c r="TEZ85" s="50"/>
      <c r="TFA85" s="50"/>
      <c r="TFB85" s="50"/>
      <c r="TFC85" s="50"/>
      <c r="TFD85" s="50"/>
      <c r="TFE85" s="50"/>
      <c r="TFF85" s="50"/>
      <c r="TFG85" s="50"/>
      <c r="TFH85" s="50"/>
      <c r="TFI85" s="50"/>
      <c r="TFJ85" s="50"/>
      <c r="TFK85" s="50"/>
      <c r="TFL85" s="50"/>
      <c r="TFM85" s="50"/>
      <c r="TFN85" s="50"/>
      <c r="TFO85" s="50"/>
      <c r="TFP85" s="50"/>
      <c r="TFQ85" s="50"/>
      <c r="TFR85" s="50"/>
      <c r="TFS85" s="50"/>
      <c r="TFT85" s="50"/>
      <c r="TFU85" s="50"/>
      <c r="TFV85" s="50"/>
      <c r="TFW85" s="50"/>
      <c r="TFX85" s="50"/>
      <c r="TFY85" s="50"/>
      <c r="TFZ85" s="50"/>
      <c r="TGA85" s="50"/>
      <c r="TGB85" s="50"/>
      <c r="TGC85" s="50"/>
      <c r="TGD85" s="50"/>
      <c r="TGE85" s="50"/>
      <c r="TGF85" s="50"/>
      <c r="TGG85" s="50"/>
      <c r="TGH85" s="50"/>
      <c r="TGI85" s="50"/>
      <c r="TGJ85" s="50"/>
      <c r="TGK85" s="50"/>
      <c r="TGL85" s="50"/>
      <c r="TGM85" s="50"/>
      <c r="TGN85" s="50"/>
      <c r="TGO85" s="50"/>
      <c r="TGP85" s="50"/>
      <c r="TGQ85" s="50"/>
      <c r="TGR85" s="50"/>
      <c r="TGS85" s="50"/>
      <c r="TGT85" s="50"/>
      <c r="TGU85" s="50"/>
      <c r="TGV85" s="50"/>
      <c r="TGW85" s="50"/>
      <c r="TGX85" s="50"/>
      <c r="TGY85" s="50"/>
      <c r="TGZ85" s="50"/>
      <c r="THA85" s="50"/>
      <c r="THB85" s="50"/>
      <c r="THC85" s="50"/>
      <c r="THD85" s="50"/>
      <c r="THE85" s="50"/>
      <c r="THF85" s="50"/>
      <c r="THG85" s="50"/>
      <c r="THH85" s="50"/>
      <c r="THI85" s="50"/>
      <c r="THJ85" s="50"/>
      <c r="THK85" s="50"/>
      <c r="THL85" s="50"/>
      <c r="THM85" s="50"/>
      <c r="THN85" s="50"/>
      <c r="THO85" s="50"/>
      <c r="THP85" s="50"/>
      <c r="THQ85" s="50"/>
      <c r="THR85" s="50"/>
      <c r="THS85" s="50"/>
      <c r="THT85" s="50"/>
      <c r="THU85" s="50"/>
      <c r="THV85" s="50"/>
      <c r="THW85" s="50"/>
      <c r="THX85" s="50"/>
      <c r="THY85" s="50"/>
      <c r="THZ85" s="50"/>
      <c r="TIA85" s="50"/>
      <c r="TIB85" s="50"/>
      <c r="TIC85" s="50"/>
      <c r="TID85" s="50"/>
      <c r="TIE85" s="50"/>
      <c r="TIF85" s="50"/>
      <c r="TIG85" s="50"/>
      <c r="TIH85" s="50"/>
      <c r="TII85" s="50"/>
      <c r="TIJ85" s="50"/>
      <c r="TIK85" s="50"/>
      <c r="TIL85" s="50"/>
      <c r="TIM85" s="50"/>
      <c r="TIN85" s="50"/>
      <c r="TIO85" s="50"/>
      <c r="TIP85" s="50"/>
      <c r="TIQ85" s="50"/>
      <c r="TIR85" s="50"/>
      <c r="TIS85" s="50"/>
      <c r="TIT85" s="50"/>
      <c r="TIU85" s="50"/>
      <c r="TIV85" s="50"/>
      <c r="TIW85" s="50"/>
      <c r="TIX85" s="50"/>
      <c r="TIY85" s="50"/>
      <c r="TIZ85" s="50"/>
      <c r="TJA85" s="50"/>
      <c r="TJB85" s="50"/>
      <c r="TJC85" s="50"/>
      <c r="TJD85" s="50"/>
      <c r="TJE85" s="50"/>
      <c r="TJF85" s="50"/>
      <c r="TJG85" s="50"/>
      <c r="TJH85" s="50"/>
      <c r="TJI85" s="50"/>
      <c r="TJJ85" s="50"/>
      <c r="TJK85" s="50"/>
      <c r="TJL85" s="50"/>
      <c r="TJM85" s="50"/>
      <c r="TJN85" s="50"/>
      <c r="TJO85" s="50"/>
      <c r="TJP85" s="50"/>
      <c r="TJQ85" s="50"/>
      <c r="TJR85" s="50"/>
      <c r="TJS85" s="50"/>
      <c r="TJT85" s="50"/>
      <c r="TJU85" s="50"/>
      <c r="TJV85" s="50"/>
      <c r="TJW85" s="50"/>
      <c r="TJX85" s="50"/>
      <c r="TJY85" s="50"/>
      <c r="TJZ85" s="50"/>
      <c r="TKA85" s="50"/>
      <c r="TKB85" s="50"/>
      <c r="TKC85" s="50"/>
      <c r="TKD85" s="50"/>
      <c r="TKE85" s="50"/>
      <c r="TKF85" s="50"/>
      <c r="TKG85" s="50"/>
      <c r="TKH85" s="50"/>
      <c r="TKI85" s="50"/>
      <c r="TKJ85" s="50"/>
      <c r="TKK85" s="50"/>
      <c r="TKL85" s="50"/>
      <c r="TKM85" s="50"/>
      <c r="TKN85" s="50"/>
      <c r="TKO85" s="50"/>
      <c r="TKP85" s="50"/>
      <c r="TKQ85" s="50"/>
      <c r="TKR85" s="50"/>
      <c r="TKS85" s="50"/>
      <c r="TKT85" s="50"/>
      <c r="TKU85" s="50"/>
      <c r="TKV85" s="50"/>
      <c r="TKW85" s="50"/>
      <c r="TKX85" s="50"/>
      <c r="TKY85" s="50"/>
      <c r="TKZ85" s="50"/>
      <c r="TLA85" s="50"/>
      <c r="TLB85" s="50"/>
      <c r="TLC85" s="50"/>
      <c r="TLD85" s="50"/>
      <c r="TLE85" s="50"/>
      <c r="TLF85" s="50"/>
      <c r="TLG85" s="50"/>
      <c r="TLH85" s="50"/>
      <c r="TLI85" s="50"/>
      <c r="TLJ85" s="50"/>
      <c r="TLK85" s="50"/>
      <c r="TLL85" s="50"/>
      <c r="TLM85" s="50"/>
      <c r="TLN85" s="50"/>
      <c r="TLO85" s="50"/>
      <c r="TLP85" s="50"/>
      <c r="TLQ85" s="50"/>
      <c r="TLR85" s="50"/>
      <c r="TLS85" s="50"/>
      <c r="TLT85" s="50"/>
      <c r="TLU85" s="50"/>
      <c r="TLV85" s="50"/>
      <c r="TLW85" s="50"/>
      <c r="TLX85" s="50"/>
      <c r="TLY85" s="50"/>
      <c r="TLZ85" s="50"/>
      <c r="TMA85" s="50"/>
      <c r="TMB85" s="50"/>
      <c r="TMC85" s="50"/>
      <c r="TMD85" s="50"/>
      <c r="TME85" s="50"/>
      <c r="TMF85" s="50"/>
      <c r="TMG85" s="50"/>
      <c r="TMH85" s="50"/>
      <c r="TMI85" s="50"/>
      <c r="TMJ85" s="50"/>
      <c r="TMK85" s="50"/>
      <c r="TML85" s="50"/>
      <c r="TMM85" s="50"/>
      <c r="TMN85" s="50"/>
      <c r="TMO85" s="50"/>
      <c r="TMP85" s="50"/>
      <c r="TMQ85" s="50"/>
      <c r="TMR85" s="50"/>
      <c r="TMS85" s="50"/>
      <c r="TMT85" s="50"/>
      <c r="TMU85" s="50"/>
      <c r="TMV85" s="50"/>
      <c r="TMW85" s="50"/>
      <c r="TMX85" s="50"/>
      <c r="TMY85" s="50"/>
      <c r="TMZ85" s="50"/>
      <c r="TNA85" s="50"/>
      <c r="TNB85" s="50"/>
      <c r="TNC85" s="50"/>
      <c r="TND85" s="50"/>
      <c r="TNE85" s="50"/>
      <c r="TNF85" s="50"/>
      <c r="TNG85" s="50"/>
      <c r="TNH85" s="50"/>
      <c r="TNI85" s="50"/>
      <c r="TNJ85" s="50"/>
      <c r="TNK85" s="50"/>
      <c r="TNL85" s="50"/>
      <c r="TNM85" s="50"/>
      <c r="TNN85" s="50"/>
      <c r="TNO85" s="50"/>
      <c r="TNP85" s="50"/>
      <c r="TNQ85" s="50"/>
      <c r="TNR85" s="50"/>
      <c r="TNS85" s="50"/>
      <c r="TNT85" s="50"/>
      <c r="TNU85" s="50"/>
      <c r="TNV85" s="50"/>
      <c r="TNW85" s="50"/>
      <c r="TNX85" s="50"/>
      <c r="TNY85" s="50"/>
      <c r="TNZ85" s="50"/>
      <c r="TOA85" s="50"/>
      <c r="TOB85" s="50"/>
      <c r="TOC85" s="50"/>
      <c r="TOD85" s="50"/>
      <c r="TOE85" s="50"/>
      <c r="TOF85" s="50"/>
      <c r="TOG85" s="50"/>
      <c r="TOH85" s="50"/>
      <c r="TOI85" s="50"/>
      <c r="TOJ85" s="50"/>
      <c r="TOK85" s="50"/>
      <c r="TOL85" s="50"/>
      <c r="TOM85" s="50"/>
      <c r="TON85" s="50"/>
      <c r="TOO85" s="50"/>
      <c r="TOP85" s="50"/>
      <c r="TOQ85" s="50"/>
      <c r="TOR85" s="50"/>
      <c r="TOS85" s="50"/>
      <c r="TOT85" s="50"/>
      <c r="TOU85" s="50"/>
      <c r="TOV85" s="50"/>
      <c r="TOW85" s="50"/>
      <c r="TOX85" s="50"/>
      <c r="TOY85" s="50"/>
      <c r="TOZ85" s="50"/>
      <c r="TPA85" s="50"/>
      <c r="TPB85" s="50"/>
      <c r="TPC85" s="50"/>
      <c r="TPD85" s="50"/>
      <c r="TPE85" s="50"/>
      <c r="TPF85" s="50"/>
      <c r="TPG85" s="50"/>
      <c r="TPH85" s="50"/>
      <c r="TPI85" s="50"/>
      <c r="TPJ85" s="50"/>
      <c r="TPK85" s="50"/>
      <c r="TPL85" s="50"/>
      <c r="TPM85" s="50"/>
      <c r="TPN85" s="50"/>
      <c r="TPO85" s="50"/>
      <c r="TPP85" s="50"/>
      <c r="TPQ85" s="50"/>
      <c r="TPR85" s="50"/>
      <c r="TPS85" s="50"/>
      <c r="TPT85" s="50"/>
      <c r="TPU85" s="50"/>
      <c r="TPV85" s="50"/>
      <c r="TPW85" s="50"/>
      <c r="TPX85" s="50"/>
      <c r="TPY85" s="50"/>
      <c r="TPZ85" s="50"/>
      <c r="TQA85" s="50"/>
      <c r="TQB85" s="50"/>
      <c r="TQC85" s="50"/>
      <c r="TQD85" s="50"/>
      <c r="TQE85" s="50"/>
      <c r="TQF85" s="50"/>
      <c r="TQG85" s="50"/>
      <c r="TQH85" s="50"/>
      <c r="TQI85" s="50"/>
      <c r="TQJ85" s="50"/>
      <c r="TQK85" s="50"/>
      <c r="TQL85" s="50"/>
      <c r="TQM85" s="50"/>
      <c r="TQN85" s="50"/>
      <c r="TQO85" s="50"/>
      <c r="TQP85" s="50"/>
      <c r="TQQ85" s="50"/>
      <c r="TQR85" s="50"/>
      <c r="TQS85" s="50"/>
      <c r="TQT85" s="50"/>
      <c r="TQU85" s="50"/>
      <c r="TQV85" s="50"/>
      <c r="TQW85" s="50"/>
      <c r="TQX85" s="50"/>
      <c r="TQY85" s="50"/>
      <c r="TQZ85" s="50"/>
      <c r="TRA85" s="50"/>
      <c r="TRB85" s="50"/>
      <c r="TRC85" s="50"/>
      <c r="TRD85" s="50"/>
      <c r="TRE85" s="50"/>
      <c r="TRF85" s="50"/>
      <c r="TRG85" s="50"/>
      <c r="TRH85" s="50"/>
      <c r="TRI85" s="50"/>
      <c r="TRJ85" s="50"/>
      <c r="TRK85" s="50"/>
      <c r="TRL85" s="50"/>
      <c r="TRM85" s="50"/>
      <c r="TRN85" s="50"/>
      <c r="TRO85" s="50"/>
      <c r="TRP85" s="50"/>
      <c r="TRQ85" s="50"/>
      <c r="TRR85" s="50"/>
      <c r="TRS85" s="50"/>
      <c r="TRT85" s="50"/>
      <c r="TRU85" s="50"/>
      <c r="TRV85" s="50"/>
      <c r="TRW85" s="50"/>
      <c r="TRX85" s="50"/>
      <c r="TRY85" s="50"/>
      <c r="TRZ85" s="50"/>
      <c r="TSA85" s="50"/>
      <c r="TSB85" s="50"/>
      <c r="TSC85" s="50"/>
      <c r="TSD85" s="50"/>
      <c r="TSE85" s="50"/>
      <c r="TSF85" s="50"/>
      <c r="TSG85" s="50"/>
      <c r="TSH85" s="50"/>
      <c r="TSI85" s="50"/>
      <c r="TSJ85" s="50"/>
      <c r="TSK85" s="50"/>
      <c r="TSL85" s="50"/>
      <c r="TSM85" s="50"/>
      <c r="TSN85" s="50"/>
      <c r="TSO85" s="50"/>
      <c r="TSP85" s="50"/>
      <c r="TSQ85" s="50"/>
      <c r="TSR85" s="50"/>
      <c r="TSS85" s="50"/>
      <c r="TST85" s="50"/>
      <c r="TSU85" s="50"/>
      <c r="TSV85" s="50"/>
      <c r="TSW85" s="50"/>
      <c r="TSX85" s="50"/>
      <c r="TSY85" s="50"/>
      <c r="TSZ85" s="50"/>
      <c r="TTA85" s="50"/>
      <c r="TTB85" s="50"/>
      <c r="TTC85" s="50"/>
      <c r="TTD85" s="50"/>
      <c r="TTE85" s="50"/>
      <c r="TTF85" s="50"/>
      <c r="TTG85" s="50"/>
      <c r="TTH85" s="50"/>
      <c r="TTI85" s="50"/>
      <c r="TTJ85" s="50"/>
      <c r="TTK85" s="50"/>
      <c r="TTL85" s="50"/>
      <c r="TTM85" s="50"/>
      <c r="TTN85" s="50"/>
      <c r="TTO85" s="50"/>
      <c r="TTP85" s="50"/>
      <c r="TTQ85" s="50"/>
      <c r="TTR85" s="50"/>
      <c r="TTS85" s="50"/>
      <c r="TTT85" s="50"/>
      <c r="TTU85" s="50"/>
      <c r="TTV85" s="50"/>
      <c r="TTW85" s="50"/>
      <c r="TTX85" s="50"/>
      <c r="TTY85" s="50"/>
      <c r="TTZ85" s="50"/>
      <c r="TUA85" s="50"/>
      <c r="TUB85" s="50"/>
      <c r="TUC85" s="50"/>
      <c r="TUD85" s="50"/>
      <c r="TUE85" s="50"/>
      <c r="TUF85" s="50"/>
      <c r="TUG85" s="50"/>
      <c r="TUH85" s="50"/>
      <c r="TUI85" s="50"/>
      <c r="TUJ85" s="50"/>
      <c r="TUK85" s="50"/>
      <c r="TUL85" s="50"/>
      <c r="TUM85" s="50"/>
      <c r="TUN85" s="50"/>
      <c r="TUO85" s="50"/>
      <c r="TUP85" s="50"/>
      <c r="TUQ85" s="50"/>
      <c r="TUR85" s="50"/>
      <c r="TUS85" s="50"/>
      <c r="TUT85" s="50"/>
      <c r="TUU85" s="50"/>
      <c r="TUV85" s="50"/>
      <c r="TUW85" s="50"/>
      <c r="TUX85" s="50"/>
      <c r="TUY85" s="50"/>
      <c r="TUZ85" s="50"/>
      <c r="TVA85" s="50"/>
      <c r="TVB85" s="50"/>
      <c r="TVC85" s="50"/>
      <c r="TVD85" s="50"/>
      <c r="TVE85" s="50"/>
      <c r="TVF85" s="50"/>
      <c r="TVG85" s="50"/>
      <c r="TVH85" s="50"/>
      <c r="TVI85" s="50"/>
      <c r="TVJ85" s="50"/>
      <c r="TVK85" s="50"/>
      <c r="TVL85" s="50"/>
      <c r="TVM85" s="50"/>
      <c r="TVN85" s="50"/>
      <c r="TVO85" s="50"/>
      <c r="TVP85" s="50"/>
      <c r="TVQ85" s="50"/>
      <c r="TVR85" s="50"/>
      <c r="TVS85" s="50"/>
      <c r="TVT85" s="50"/>
      <c r="TVU85" s="50"/>
      <c r="TVV85" s="50"/>
      <c r="TVW85" s="50"/>
      <c r="TVX85" s="50"/>
      <c r="TVY85" s="50"/>
      <c r="TVZ85" s="50"/>
      <c r="TWA85" s="50"/>
      <c r="TWB85" s="50"/>
      <c r="TWC85" s="50"/>
      <c r="TWD85" s="50"/>
      <c r="TWE85" s="50"/>
      <c r="TWF85" s="50"/>
      <c r="TWG85" s="50"/>
      <c r="TWH85" s="50"/>
      <c r="TWI85" s="50"/>
      <c r="TWJ85" s="50"/>
      <c r="TWK85" s="50"/>
      <c r="TWL85" s="50"/>
      <c r="TWM85" s="50"/>
      <c r="TWN85" s="50"/>
      <c r="TWO85" s="50"/>
      <c r="TWP85" s="50"/>
      <c r="TWQ85" s="50"/>
      <c r="TWR85" s="50"/>
      <c r="TWS85" s="50"/>
      <c r="TWT85" s="50"/>
      <c r="TWU85" s="50"/>
      <c r="TWV85" s="50"/>
      <c r="TWW85" s="50"/>
      <c r="TWX85" s="50"/>
      <c r="TWY85" s="50"/>
      <c r="TWZ85" s="50"/>
      <c r="TXA85" s="50"/>
      <c r="TXB85" s="50"/>
      <c r="TXC85" s="50"/>
      <c r="TXD85" s="50"/>
      <c r="TXE85" s="50"/>
      <c r="TXF85" s="50"/>
      <c r="TXG85" s="50"/>
      <c r="TXH85" s="50"/>
      <c r="TXI85" s="50"/>
      <c r="TXJ85" s="50"/>
      <c r="TXK85" s="50"/>
      <c r="TXL85" s="50"/>
      <c r="TXM85" s="50"/>
      <c r="TXN85" s="50"/>
      <c r="TXO85" s="50"/>
      <c r="TXP85" s="50"/>
      <c r="TXQ85" s="50"/>
      <c r="TXR85" s="50"/>
      <c r="TXS85" s="50"/>
      <c r="TXT85" s="50"/>
      <c r="TXU85" s="50"/>
      <c r="TXV85" s="50"/>
      <c r="TXW85" s="50"/>
      <c r="TXX85" s="50"/>
      <c r="TXY85" s="50"/>
      <c r="TXZ85" s="50"/>
      <c r="TYA85" s="50"/>
      <c r="TYB85" s="50"/>
      <c r="TYC85" s="50"/>
      <c r="TYD85" s="50"/>
      <c r="TYE85" s="50"/>
      <c r="TYF85" s="50"/>
      <c r="TYG85" s="50"/>
      <c r="TYH85" s="50"/>
      <c r="TYI85" s="50"/>
      <c r="TYJ85" s="50"/>
      <c r="TYK85" s="50"/>
      <c r="TYL85" s="50"/>
      <c r="TYM85" s="50"/>
      <c r="TYN85" s="50"/>
      <c r="TYO85" s="50"/>
      <c r="TYP85" s="50"/>
      <c r="TYQ85" s="50"/>
      <c r="TYR85" s="50"/>
      <c r="TYS85" s="50"/>
      <c r="TYT85" s="50"/>
      <c r="TYU85" s="50"/>
      <c r="TYV85" s="50"/>
      <c r="TYW85" s="50"/>
      <c r="TYX85" s="50"/>
      <c r="TYY85" s="50"/>
      <c r="TYZ85" s="50"/>
      <c r="TZA85" s="50"/>
      <c r="TZB85" s="50"/>
      <c r="TZC85" s="50"/>
      <c r="TZD85" s="50"/>
      <c r="TZE85" s="50"/>
      <c r="TZF85" s="50"/>
      <c r="TZG85" s="50"/>
      <c r="TZH85" s="50"/>
      <c r="TZI85" s="50"/>
      <c r="TZJ85" s="50"/>
      <c r="TZK85" s="50"/>
      <c r="TZL85" s="50"/>
      <c r="TZM85" s="50"/>
      <c r="TZN85" s="50"/>
      <c r="TZO85" s="50"/>
      <c r="TZP85" s="50"/>
      <c r="TZQ85" s="50"/>
      <c r="TZR85" s="50"/>
      <c r="TZS85" s="50"/>
      <c r="TZT85" s="50"/>
      <c r="TZU85" s="50"/>
      <c r="TZV85" s="50"/>
      <c r="TZW85" s="50"/>
      <c r="TZX85" s="50"/>
      <c r="TZY85" s="50"/>
      <c r="TZZ85" s="50"/>
      <c r="UAA85" s="50"/>
      <c r="UAB85" s="50"/>
      <c r="UAC85" s="50"/>
      <c r="UAD85" s="50"/>
      <c r="UAE85" s="50"/>
      <c r="UAF85" s="50"/>
      <c r="UAG85" s="50"/>
      <c r="UAH85" s="50"/>
      <c r="UAI85" s="50"/>
      <c r="UAJ85" s="50"/>
      <c r="UAK85" s="50"/>
      <c r="UAL85" s="50"/>
      <c r="UAM85" s="50"/>
      <c r="UAN85" s="50"/>
      <c r="UAO85" s="50"/>
      <c r="UAP85" s="50"/>
      <c r="UAQ85" s="50"/>
      <c r="UAR85" s="50"/>
      <c r="UAS85" s="50"/>
      <c r="UAT85" s="50"/>
      <c r="UAU85" s="50"/>
      <c r="UAV85" s="50"/>
      <c r="UAW85" s="50"/>
      <c r="UAX85" s="50"/>
      <c r="UAY85" s="50"/>
      <c r="UAZ85" s="50"/>
      <c r="UBA85" s="50"/>
      <c r="UBB85" s="50"/>
      <c r="UBC85" s="50"/>
      <c r="UBD85" s="50"/>
      <c r="UBE85" s="50"/>
      <c r="UBF85" s="50"/>
      <c r="UBG85" s="50"/>
      <c r="UBH85" s="50"/>
      <c r="UBI85" s="50"/>
      <c r="UBJ85" s="50"/>
      <c r="UBK85" s="50"/>
      <c r="UBL85" s="50"/>
      <c r="UBM85" s="50"/>
      <c r="UBN85" s="50"/>
      <c r="UBO85" s="50"/>
      <c r="UBP85" s="50"/>
      <c r="UBQ85" s="50"/>
      <c r="UBR85" s="50"/>
      <c r="UBS85" s="50"/>
      <c r="UBT85" s="50"/>
      <c r="UBU85" s="50"/>
      <c r="UBV85" s="50"/>
      <c r="UBW85" s="50"/>
      <c r="UBX85" s="50"/>
      <c r="UBY85" s="50"/>
      <c r="UBZ85" s="50"/>
      <c r="UCA85" s="50"/>
      <c r="UCB85" s="50"/>
      <c r="UCC85" s="50"/>
      <c r="UCD85" s="50"/>
      <c r="UCE85" s="50"/>
      <c r="UCF85" s="50"/>
      <c r="UCG85" s="50"/>
      <c r="UCH85" s="50"/>
      <c r="UCI85" s="50"/>
      <c r="UCJ85" s="50"/>
      <c r="UCK85" s="50"/>
      <c r="UCL85" s="50"/>
      <c r="UCM85" s="50"/>
      <c r="UCN85" s="50"/>
      <c r="UCO85" s="50"/>
      <c r="UCP85" s="50"/>
      <c r="UCQ85" s="50"/>
      <c r="UCR85" s="50"/>
      <c r="UCS85" s="50"/>
      <c r="UCT85" s="50"/>
      <c r="UCU85" s="50"/>
      <c r="UCV85" s="50"/>
      <c r="UCW85" s="50"/>
      <c r="UCX85" s="50"/>
      <c r="UCY85" s="50"/>
      <c r="UCZ85" s="50"/>
      <c r="UDA85" s="50"/>
      <c r="UDB85" s="50"/>
      <c r="UDC85" s="50"/>
      <c r="UDD85" s="50"/>
      <c r="UDE85" s="50"/>
      <c r="UDF85" s="50"/>
      <c r="UDG85" s="50"/>
      <c r="UDH85" s="50"/>
      <c r="UDI85" s="50"/>
      <c r="UDJ85" s="50"/>
      <c r="UDK85" s="50"/>
      <c r="UDL85" s="50"/>
      <c r="UDM85" s="50"/>
      <c r="UDN85" s="50"/>
      <c r="UDO85" s="50"/>
      <c r="UDP85" s="50"/>
      <c r="UDQ85" s="50"/>
      <c r="UDR85" s="50"/>
      <c r="UDS85" s="50"/>
      <c r="UDT85" s="50"/>
      <c r="UDU85" s="50"/>
      <c r="UDV85" s="50"/>
      <c r="UDW85" s="50"/>
      <c r="UDX85" s="50"/>
      <c r="UDY85" s="50"/>
      <c r="UDZ85" s="50"/>
      <c r="UEA85" s="50"/>
      <c r="UEB85" s="50"/>
      <c r="UEC85" s="50"/>
      <c r="UED85" s="50"/>
      <c r="UEE85" s="50"/>
      <c r="UEF85" s="50"/>
      <c r="UEG85" s="50"/>
      <c r="UEH85" s="50"/>
      <c r="UEI85" s="50"/>
      <c r="UEJ85" s="50"/>
      <c r="UEK85" s="50"/>
      <c r="UEL85" s="50"/>
      <c r="UEM85" s="50"/>
      <c r="UEN85" s="50"/>
      <c r="UEO85" s="50"/>
      <c r="UEP85" s="50"/>
      <c r="UEQ85" s="50"/>
      <c r="UER85" s="50"/>
      <c r="UES85" s="50"/>
      <c r="UET85" s="50"/>
      <c r="UEU85" s="50"/>
      <c r="UEV85" s="50"/>
      <c r="UEW85" s="50"/>
      <c r="UEX85" s="50"/>
      <c r="UEY85" s="50"/>
      <c r="UEZ85" s="50"/>
      <c r="UFA85" s="50"/>
      <c r="UFB85" s="50"/>
      <c r="UFC85" s="50"/>
      <c r="UFD85" s="50"/>
      <c r="UFE85" s="50"/>
      <c r="UFF85" s="50"/>
      <c r="UFG85" s="50"/>
      <c r="UFH85" s="50"/>
      <c r="UFI85" s="50"/>
      <c r="UFJ85" s="50"/>
      <c r="UFK85" s="50"/>
      <c r="UFL85" s="50"/>
      <c r="UFM85" s="50"/>
      <c r="UFN85" s="50"/>
      <c r="UFO85" s="50"/>
      <c r="UFP85" s="50"/>
      <c r="UFQ85" s="50"/>
      <c r="UFR85" s="50"/>
      <c r="UFS85" s="50"/>
      <c r="UFT85" s="50"/>
      <c r="UFU85" s="50"/>
      <c r="UFV85" s="50"/>
      <c r="UFW85" s="50"/>
      <c r="UFX85" s="50"/>
      <c r="UFY85" s="50"/>
      <c r="UFZ85" s="50"/>
      <c r="UGA85" s="50"/>
      <c r="UGB85" s="50"/>
      <c r="UGC85" s="50"/>
      <c r="UGD85" s="50"/>
      <c r="UGE85" s="50"/>
      <c r="UGF85" s="50"/>
      <c r="UGG85" s="50"/>
      <c r="UGH85" s="50"/>
      <c r="UGI85" s="50"/>
      <c r="UGJ85" s="50"/>
      <c r="UGK85" s="50"/>
      <c r="UGL85" s="50"/>
      <c r="UGM85" s="50"/>
      <c r="UGN85" s="50"/>
      <c r="UGO85" s="50"/>
      <c r="UGP85" s="50"/>
      <c r="UGQ85" s="50"/>
      <c r="UGR85" s="50"/>
      <c r="UGS85" s="50"/>
      <c r="UGT85" s="50"/>
      <c r="UGU85" s="50"/>
      <c r="UGV85" s="50"/>
      <c r="UGW85" s="50"/>
      <c r="UGX85" s="50"/>
      <c r="UGY85" s="50"/>
      <c r="UGZ85" s="50"/>
      <c r="UHA85" s="50"/>
      <c r="UHB85" s="50"/>
      <c r="UHC85" s="50"/>
      <c r="UHD85" s="50"/>
      <c r="UHE85" s="50"/>
      <c r="UHF85" s="50"/>
      <c r="UHG85" s="50"/>
      <c r="UHH85" s="50"/>
      <c r="UHI85" s="50"/>
      <c r="UHJ85" s="50"/>
      <c r="UHK85" s="50"/>
      <c r="UHL85" s="50"/>
      <c r="UHM85" s="50"/>
      <c r="UHN85" s="50"/>
      <c r="UHO85" s="50"/>
      <c r="UHP85" s="50"/>
      <c r="UHQ85" s="50"/>
      <c r="UHR85" s="50"/>
      <c r="UHS85" s="50"/>
      <c r="UHT85" s="50"/>
      <c r="UHU85" s="50"/>
      <c r="UHV85" s="50"/>
      <c r="UHW85" s="50"/>
      <c r="UHX85" s="50"/>
      <c r="UHY85" s="50"/>
      <c r="UHZ85" s="50"/>
      <c r="UIA85" s="50"/>
      <c r="UIB85" s="50"/>
      <c r="UIC85" s="50"/>
      <c r="UID85" s="50"/>
      <c r="UIE85" s="50"/>
      <c r="UIF85" s="50"/>
      <c r="UIG85" s="50"/>
      <c r="UIH85" s="50"/>
      <c r="UII85" s="50"/>
      <c r="UIJ85" s="50"/>
      <c r="UIK85" s="50"/>
      <c r="UIL85" s="50"/>
      <c r="UIM85" s="50"/>
      <c r="UIN85" s="50"/>
      <c r="UIO85" s="50"/>
      <c r="UIP85" s="50"/>
      <c r="UIQ85" s="50"/>
      <c r="UIR85" s="50"/>
      <c r="UIS85" s="50"/>
      <c r="UIT85" s="50"/>
      <c r="UIU85" s="50"/>
      <c r="UIV85" s="50"/>
      <c r="UIW85" s="50"/>
      <c r="UIX85" s="50"/>
      <c r="UIY85" s="50"/>
      <c r="UIZ85" s="50"/>
      <c r="UJA85" s="50"/>
      <c r="UJB85" s="50"/>
      <c r="UJC85" s="50"/>
      <c r="UJD85" s="50"/>
      <c r="UJE85" s="50"/>
      <c r="UJF85" s="50"/>
      <c r="UJG85" s="50"/>
      <c r="UJH85" s="50"/>
      <c r="UJI85" s="50"/>
      <c r="UJJ85" s="50"/>
      <c r="UJK85" s="50"/>
      <c r="UJL85" s="50"/>
      <c r="UJM85" s="50"/>
      <c r="UJN85" s="50"/>
      <c r="UJO85" s="50"/>
      <c r="UJP85" s="50"/>
      <c r="UJQ85" s="50"/>
      <c r="UJR85" s="50"/>
      <c r="UJS85" s="50"/>
      <c r="UJT85" s="50"/>
      <c r="UJU85" s="50"/>
      <c r="UJV85" s="50"/>
      <c r="UJW85" s="50"/>
      <c r="UJX85" s="50"/>
      <c r="UJY85" s="50"/>
      <c r="UJZ85" s="50"/>
      <c r="UKA85" s="50"/>
      <c r="UKB85" s="50"/>
      <c r="UKC85" s="50"/>
      <c r="UKD85" s="50"/>
      <c r="UKE85" s="50"/>
      <c r="UKF85" s="50"/>
      <c r="UKG85" s="50"/>
      <c r="UKH85" s="50"/>
      <c r="UKI85" s="50"/>
      <c r="UKJ85" s="50"/>
      <c r="UKK85" s="50"/>
      <c r="UKL85" s="50"/>
      <c r="UKM85" s="50"/>
      <c r="UKN85" s="50"/>
      <c r="UKO85" s="50"/>
      <c r="UKP85" s="50"/>
      <c r="UKQ85" s="50"/>
      <c r="UKR85" s="50"/>
      <c r="UKS85" s="50"/>
      <c r="UKT85" s="50"/>
      <c r="UKU85" s="50"/>
      <c r="UKV85" s="50"/>
      <c r="UKW85" s="50"/>
      <c r="UKX85" s="50"/>
      <c r="UKY85" s="50"/>
      <c r="UKZ85" s="50"/>
      <c r="ULA85" s="50"/>
      <c r="ULB85" s="50"/>
      <c r="ULC85" s="50"/>
      <c r="ULD85" s="50"/>
      <c r="ULE85" s="50"/>
      <c r="ULF85" s="50"/>
      <c r="ULG85" s="50"/>
      <c r="ULH85" s="50"/>
      <c r="ULI85" s="50"/>
      <c r="ULJ85" s="50"/>
      <c r="ULK85" s="50"/>
      <c r="ULL85" s="50"/>
      <c r="ULM85" s="50"/>
      <c r="ULN85" s="50"/>
      <c r="ULO85" s="50"/>
      <c r="ULP85" s="50"/>
      <c r="ULQ85" s="50"/>
      <c r="ULR85" s="50"/>
      <c r="ULS85" s="50"/>
      <c r="ULT85" s="50"/>
      <c r="ULU85" s="50"/>
      <c r="ULV85" s="50"/>
      <c r="ULW85" s="50"/>
      <c r="ULX85" s="50"/>
      <c r="ULY85" s="50"/>
      <c r="ULZ85" s="50"/>
      <c r="UMA85" s="50"/>
      <c r="UMB85" s="50"/>
      <c r="UMC85" s="50"/>
      <c r="UMD85" s="50"/>
      <c r="UME85" s="50"/>
      <c r="UMF85" s="50"/>
      <c r="UMG85" s="50"/>
      <c r="UMH85" s="50"/>
      <c r="UMI85" s="50"/>
      <c r="UMJ85" s="50"/>
      <c r="UMK85" s="50"/>
      <c r="UML85" s="50"/>
      <c r="UMM85" s="50"/>
      <c r="UMN85" s="50"/>
      <c r="UMO85" s="50"/>
      <c r="UMP85" s="50"/>
      <c r="UMQ85" s="50"/>
      <c r="UMR85" s="50"/>
      <c r="UMS85" s="50"/>
      <c r="UMT85" s="50"/>
      <c r="UMU85" s="50"/>
      <c r="UMV85" s="50"/>
      <c r="UMW85" s="50"/>
      <c r="UMX85" s="50"/>
      <c r="UMY85" s="50"/>
      <c r="UMZ85" s="50"/>
      <c r="UNA85" s="50"/>
      <c r="UNB85" s="50"/>
      <c r="UNC85" s="50"/>
      <c r="UND85" s="50"/>
      <c r="UNE85" s="50"/>
      <c r="UNF85" s="50"/>
      <c r="UNG85" s="50"/>
      <c r="UNH85" s="50"/>
      <c r="UNI85" s="50"/>
      <c r="UNJ85" s="50"/>
      <c r="UNK85" s="50"/>
      <c r="UNL85" s="50"/>
      <c r="UNM85" s="50"/>
      <c r="UNN85" s="50"/>
      <c r="UNO85" s="50"/>
      <c r="UNP85" s="50"/>
      <c r="UNQ85" s="50"/>
      <c r="UNR85" s="50"/>
      <c r="UNS85" s="50"/>
      <c r="UNT85" s="50"/>
      <c r="UNU85" s="50"/>
      <c r="UNV85" s="50"/>
      <c r="UNW85" s="50"/>
      <c r="UNX85" s="50"/>
      <c r="UNY85" s="50"/>
      <c r="UNZ85" s="50"/>
      <c r="UOA85" s="50"/>
      <c r="UOB85" s="50"/>
      <c r="UOC85" s="50"/>
      <c r="UOD85" s="50"/>
      <c r="UOE85" s="50"/>
      <c r="UOF85" s="50"/>
      <c r="UOG85" s="50"/>
      <c r="UOH85" s="50"/>
      <c r="UOI85" s="50"/>
      <c r="UOJ85" s="50"/>
      <c r="UOK85" s="50"/>
      <c r="UOL85" s="50"/>
      <c r="UOM85" s="50"/>
      <c r="UON85" s="50"/>
      <c r="UOO85" s="50"/>
      <c r="UOP85" s="50"/>
      <c r="UOQ85" s="50"/>
      <c r="UOR85" s="50"/>
      <c r="UOS85" s="50"/>
      <c r="UOT85" s="50"/>
      <c r="UOU85" s="50"/>
      <c r="UOV85" s="50"/>
      <c r="UOW85" s="50"/>
      <c r="UOX85" s="50"/>
      <c r="UOY85" s="50"/>
      <c r="UOZ85" s="50"/>
      <c r="UPA85" s="50"/>
      <c r="UPB85" s="50"/>
      <c r="UPC85" s="50"/>
      <c r="UPD85" s="50"/>
      <c r="UPE85" s="50"/>
      <c r="UPF85" s="50"/>
      <c r="UPG85" s="50"/>
      <c r="UPH85" s="50"/>
      <c r="UPI85" s="50"/>
      <c r="UPJ85" s="50"/>
      <c r="UPK85" s="50"/>
      <c r="UPL85" s="50"/>
      <c r="UPM85" s="50"/>
      <c r="UPN85" s="50"/>
      <c r="UPO85" s="50"/>
      <c r="UPP85" s="50"/>
      <c r="UPQ85" s="50"/>
      <c r="UPR85" s="50"/>
      <c r="UPS85" s="50"/>
      <c r="UPT85" s="50"/>
      <c r="UPU85" s="50"/>
      <c r="UPV85" s="50"/>
      <c r="UPW85" s="50"/>
      <c r="UPX85" s="50"/>
      <c r="UPY85" s="50"/>
      <c r="UPZ85" s="50"/>
      <c r="UQA85" s="50"/>
      <c r="UQB85" s="50"/>
      <c r="UQC85" s="50"/>
      <c r="UQD85" s="50"/>
      <c r="UQE85" s="50"/>
      <c r="UQF85" s="50"/>
      <c r="UQG85" s="50"/>
      <c r="UQH85" s="50"/>
      <c r="UQI85" s="50"/>
      <c r="UQJ85" s="50"/>
      <c r="UQK85" s="50"/>
      <c r="UQL85" s="50"/>
      <c r="UQM85" s="50"/>
      <c r="UQN85" s="50"/>
      <c r="UQO85" s="50"/>
      <c r="UQP85" s="50"/>
      <c r="UQQ85" s="50"/>
      <c r="UQR85" s="50"/>
      <c r="UQS85" s="50"/>
      <c r="UQT85" s="50"/>
      <c r="UQU85" s="50"/>
      <c r="UQV85" s="50"/>
      <c r="UQW85" s="50"/>
      <c r="UQX85" s="50"/>
      <c r="UQY85" s="50"/>
      <c r="UQZ85" s="50"/>
      <c r="URA85" s="50"/>
      <c r="URB85" s="50"/>
      <c r="URC85" s="50"/>
      <c r="URD85" s="50"/>
      <c r="URE85" s="50"/>
      <c r="URF85" s="50"/>
      <c r="URG85" s="50"/>
      <c r="URH85" s="50"/>
      <c r="URI85" s="50"/>
      <c r="URJ85" s="50"/>
      <c r="URK85" s="50"/>
      <c r="URL85" s="50"/>
      <c r="URM85" s="50"/>
      <c r="URN85" s="50"/>
      <c r="URO85" s="50"/>
      <c r="URP85" s="50"/>
      <c r="URQ85" s="50"/>
      <c r="URR85" s="50"/>
      <c r="URS85" s="50"/>
      <c r="URT85" s="50"/>
      <c r="URU85" s="50"/>
      <c r="URV85" s="50"/>
      <c r="URW85" s="50"/>
      <c r="URX85" s="50"/>
      <c r="URY85" s="50"/>
      <c r="URZ85" s="50"/>
      <c r="USA85" s="50"/>
      <c r="USB85" s="50"/>
      <c r="USC85" s="50"/>
      <c r="USD85" s="50"/>
      <c r="USE85" s="50"/>
      <c r="USF85" s="50"/>
      <c r="USG85" s="50"/>
      <c r="USH85" s="50"/>
      <c r="USI85" s="50"/>
      <c r="USJ85" s="50"/>
      <c r="USK85" s="50"/>
      <c r="USL85" s="50"/>
      <c r="USM85" s="50"/>
      <c r="USN85" s="50"/>
      <c r="USO85" s="50"/>
      <c r="USP85" s="50"/>
      <c r="USQ85" s="50"/>
      <c r="USR85" s="50"/>
      <c r="USS85" s="50"/>
      <c r="UST85" s="50"/>
      <c r="USU85" s="50"/>
      <c r="USV85" s="50"/>
      <c r="USW85" s="50"/>
      <c r="USX85" s="50"/>
      <c r="USY85" s="50"/>
      <c r="USZ85" s="50"/>
      <c r="UTA85" s="50"/>
      <c r="UTB85" s="50"/>
      <c r="UTC85" s="50"/>
      <c r="UTD85" s="50"/>
      <c r="UTE85" s="50"/>
      <c r="UTF85" s="50"/>
      <c r="UTG85" s="50"/>
      <c r="UTH85" s="50"/>
      <c r="UTI85" s="50"/>
      <c r="UTJ85" s="50"/>
      <c r="UTK85" s="50"/>
      <c r="UTL85" s="50"/>
      <c r="UTM85" s="50"/>
      <c r="UTN85" s="50"/>
      <c r="UTO85" s="50"/>
      <c r="UTP85" s="50"/>
      <c r="UTQ85" s="50"/>
      <c r="UTR85" s="50"/>
      <c r="UTS85" s="50"/>
      <c r="UTT85" s="50"/>
      <c r="UTU85" s="50"/>
      <c r="UTV85" s="50"/>
      <c r="UTW85" s="50"/>
      <c r="UTX85" s="50"/>
      <c r="UTY85" s="50"/>
      <c r="UTZ85" s="50"/>
      <c r="UUA85" s="50"/>
      <c r="UUB85" s="50"/>
      <c r="UUC85" s="50"/>
      <c r="UUD85" s="50"/>
      <c r="UUE85" s="50"/>
      <c r="UUF85" s="50"/>
      <c r="UUG85" s="50"/>
      <c r="UUH85" s="50"/>
      <c r="UUI85" s="50"/>
      <c r="UUJ85" s="50"/>
      <c r="UUK85" s="50"/>
      <c r="UUL85" s="50"/>
      <c r="UUM85" s="50"/>
      <c r="UUN85" s="50"/>
      <c r="UUO85" s="50"/>
      <c r="UUP85" s="50"/>
      <c r="UUQ85" s="50"/>
      <c r="UUR85" s="50"/>
      <c r="UUS85" s="50"/>
      <c r="UUT85" s="50"/>
      <c r="UUU85" s="50"/>
      <c r="UUV85" s="50"/>
      <c r="UUW85" s="50"/>
      <c r="UUX85" s="50"/>
      <c r="UUY85" s="50"/>
      <c r="UUZ85" s="50"/>
      <c r="UVA85" s="50"/>
      <c r="UVB85" s="50"/>
      <c r="UVC85" s="50"/>
      <c r="UVD85" s="50"/>
      <c r="UVE85" s="50"/>
      <c r="UVF85" s="50"/>
      <c r="UVG85" s="50"/>
      <c r="UVH85" s="50"/>
      <c r="UVI85" s="50"/>
      <c r="UVJ85" s="50"/>
      <c r="UVK85" s="50"/>
      <c r="UVL85" s="50"/>
      <c r="UVM85" s="50"/>
      <c r="UVN85" s="50"/>
      <c r="UVO85" s="50"/>
      <c r="UVP85" s="50"/>
      <c r="UVQ85" s="50"/>
      <c r="UVR85" s="50"/>
      <c r="UVS85" s="50"/>
      <c r="UVT85" s="50"/>
      <c r="UVU85" s="50"/>
      <c r="UVV85" s="50"/>
      <c r="UVW85" s="50"/>
      <c r="UVX85" s="50"/>
      <c r="UVY85" s="50"/>
      <c r="UVZ85" s="50"/>
      <c r="UWA85" s="50"/>
      <c r="UWB85" s="50"/>
      <c r="UWC85" s="50"/>
      <c r="UWD85" s="50"/>
      <c r="UWE85" s="50"/>
      <c r="UWF85" s="50"/>
      <c r="UWG85" s="50"/>
      <c r="UWH85" s="50"/>
      <c r="UWI85" s="50"/>
      <c r="UWJ85" s="50"/>
      <c r="UWK85" s="50"/>
      <c r="UWL85" s="50"/>
      <c r="UWM85" s="50"/>
      <c r="UWN85" s="50"/>
      <c r="UWO85" s="50"/>
      <c r="UWP85" s="50"/>
      <c r="UWQ85" s="50"/>
      <c r="UWR85" s="50"/>
      <c r="UWS85" s="50"/>
      <c r="UWT85" s="50"/>
      <c r="UWU85" s="50"/>
      <c r="UWV85" s="50"/>
      <c r="UWW85" s="50"/>
      <c r="UWX85" s="50"/>
      <c r="UWY85" s="50"/>
      <c r="UWZ85" s="50"/>
      <c r="UXA85" s="50"/>
      <c r="UXB85" s="50"/>
      <c r="UXC85" s="50"/>
      <c r="UXD85" s="50"/>
      <c r="UXE85" s="50"/>
      <c r="UXF85" s="50"/>
      <c r="UXG85" s="50"/>
      <c r="UXH85" s="50"/>
      <c r="UXI85" s="50"/>
      <c r="UXJ85" s="50"/>
      <c r="UXK85" s="50"/>
      <c r="UXL85" s="50"/>
      <c r="UXM85" s="50"/>
      <c r="UXN85" s="50"/>
      <c r="UXO85" s="50"/>
      <c r="UXP85" s="50"/>
      <c r="UXQ85" s="50"/>
      <c r="UXR85" s="50"/>
      <c r="UXS85" s="50"/>
      <c r="UXT85" s="50"/>
      <c r="UXU85" s="50"/>
      <c r="UXV85" s="50"/>
      <c r="UXW85" s="50"/>
      <c r="UXX85" s="50"/>
      <c r="UXY85" s="50"/>
      <c r="UXZ85" s="50"/>
      <c r="UYA85" s="50"/>
      <c r="UYB85" s="50"/>
      <c r="UYC85" s="50"/>
      <c r="UYD85" s="50"/>
      <c r="UYE85" s="50"/>
      <c r="UYF85" s="50"/>
      <c r="UYG85" s="50"/>
      <c r="UYH85" s="50"/>
      <c r="UYI85" s="50"/>
      <c r="UYJ85" s="50"/>
      <c r="UYK85" s="50"/>
      <c r="UYL85" s="50"/>
      <c r="UYM85" s="50"/>
      <c r="UYN85" s="50"/>
      <c r="UYO85" s="50"/>
      <c r="UYP85" s="50"/>
      <c r="UYQ85" s="50"/>
      <c r="UYR85" s="50"/>
      <c r="UYS85" s="50"/>
      <c r="UYT85" s="50"/>
      <c r="UYU85" s="50"/>
      <c r="UYV85" s="50"/>
      <c r="UYW85" s="50"/>
      <c r="UYX85" s="50"/>
      <c r="UYY85" s="50"/>
      <c r="UYZ85" s="50"/>
      <c r="UZA85" s="50"/>
      <c r="UZB85" s="50"/>
      <c r="UZC85" s="50"/>
      <c r="UZD85" s="50"/>
      <c r="UZE85" s="50"/>
      <c r="UZF85" s="50"/>
      <c r="UZG85" s="50"/>
      <c r="UZH85" s="50"/>
      <c r="UZI85" s="50"/>
      <c r="UZJ85" s="50"/>
      <c r="UZK85" s="50"/>
      <c r="UZL85" s="50"/>
      <c r="UZM85" s="50"/>
      <c r="UZN85" s="50"/>
      <c r="UZO85" s="50"/>
      <c r="UZP85" s="50"/>
      <c r="UZQ85" s="50"/>
      <c r="UZR85" s="50"/>
      <c r="UZS85" s="50"/>
      <c r="UZT85" s="50"/>
      <c r="UZU85" s="50"/>
      <c r="UZV85" s="50"/>
      <c r="UZW85" s="50"/>
      <c r="UZX85" s="50"/>
      <c r="UZY85" s="50"/>
      <c r="UZZ85" s="50"/>
      <c r="VAA85" s="50"/>
      <c r="VAB85" s="50"/>
      <c r="VAC85" s="50"/>
      <c r="VAD85" s="50"/>
      <c r="VAE85" s="50"/>
      <c r="VAF85" s="50"/>
      <c r="VAG85" s="50"/>
      <c r="VAH85" s="50"/>
      <c r="VAI85" s="50"/>
      <c r="VAJ85" s="50"/>
      <c r="VAK85" s="50"/>
      <c r="VAL85" s="50"/>
      <c r="VAM85" s="50"/>
      <c r="VAN85" s="50"/>
      <c r="VAO85" s="50"/>
      <c r="VAP85" s="50"/>
      <c r="VAQ85" s="50"/>
      <c r="VAR85" s="50"/>
      <c r="VAS85" s="50"/>
      <c r="VAT85" s="50"/>
      <c r="VAU85" s="50"/>
      <c r="VAV85" s="50"/>
      <c r="VAW85" s="50"/>
      <c r="VAX85" s="50"/>
      <c r="VAY85" s="50"/>
      <c r="VAZ85" s="50"/>
      <c r="VBA85" s="50"/>
      <c r="VBB85" s="50"/>
      <c r="VBC85" s="50"/>
      <c r="VBD85" s="50"/>
      <c r="VBE85" s="50"/>
      <c r="VBF85" s="50"/>
      <c r="VBG85" s="50"/>
      <c r="VBH85" s="50"/>
      <c r="VBI85" s="50"/>
      <c r="VBJ85" s="50"/>
      <c r="VBK85" s="50"/>
      <c r="VBL85" s="50"/>
      <c r="VBM85" s="50"/>
      <c r="VBN85" s="50"/>
      <c r="VBO85" s="50"/>
      <c r="VBP85" s="50"/>
      <c r="VBQ85" s="50"/>
      <c r="VBR85" s="50"/>
      <c r="VBS85" s="50"/>
      <c r="VBT85" s="50"/>
      <c r="VBU85" s="50"/>
      <c r="VBV85" s="50"/>
      <c r="VBW85" s="50"/>
      <c r="VBX85" s="50"/>
      <c r="VBY85" s="50"/>
      <c r="VBZ85" s="50"/>
      <c r="VCA85" s="50"/>
      <c r="VCB85" s="50"/>
      <c r="VCC85" s="50"/>
      <c r="VCD85" s="50"/>
      <c r="VCE85" s="50"/>
      <c r="VCF85" s="50"/>
      <c r="VCG85" s="50"/>
      <c r="VCH85" s="50"/>
      <c r="VCI85" s="50"/>
      <c r="VCJ85" s="50"/>
      <c r="VCK85" s="50"/>
      <c r="VCL85" s="50"/>
      <c r="VCM85" s="50"/>
      <c r="VCN85" s="50"/>
      <c r="VCO85" s="50"/>
      <c r="VCP85" s="50"/>
      <c r="VCQ85" s="50"/>
      <c r="VCR85" s="50"/>
      <c r="VCS85" s="50"/>
      <c r="VCT85" s="50"/>
      <c r="VCU85" s="50"/>
      <c r="VCV85" s="50"/>
      <c r="VCW85" s="50"/>
      <c r="VCX85" s="50"/>
      <c r="VCY85" s="50"/>
      <c r="VCZ85" s="50"/>
      <c r="VDA85" s="50"/>
      <c r="VDB85" s="50"/>
      <c r="VDC85" s="50"/>
      <c r="VDD85" s="50"/>
      <c r="VDE85" s="50"/>
      <c r="VDF85" s="50"/>
      <c r="VDG85" s="50"/>
      <c r="VDH85" s="50"/>
      <c r="VDI85" s="50"/>
      <c r="VDJ85" s="50"/>
      <c r="VDK85" s="50"/>
      <c r="VDL85" s="50"/>
      <c r="VDM85" s="50"/>
      <c r="VDN85" s="50"/>
      <c r="VDO85" s="50"/>
      <c r="VDP85" s="50"/>
      <c r="VDQ85" s="50"/>
      <c r="VDR85" s="50"/>
      <c r="VDS85" s="50"/>
      <c r="VDT85" s="50"/>
      <c r="VDU85" s="50"/>
      <c r="VDV85" s="50"/>
      <c r="VDW85" s="50"/>
      <c r="VDX85" s="50"/>
      <c r="VDY85" s="50"/>
      <c r="VDZ85" s="50"/>
      <c r="VEA85" s="50"/>
      <c r="VEB85" s="50"/>
      <c r="VEC85" s="50"/>
      <c r="VED85" s="50"/>
      <c r="VEE85" s="50"/>
      <c r="VEF85" s="50"/>
      <c r="VEG85" s="50"/>
      <c r="VEH85" s="50"/>
      <c r="VEI85" s="50"/>
      <c r="VEJ85" s="50"/>
      <c r="VEK85" s="50"/>
      <c r="VEL85" s="50"/>
      <c r="VEM85" s="50"/>
      <c r="VEN85" s="50"/>
      <c r="VEO85" s="50"/>
      <c r="VEP85" s="50"/>
      <c r="VEQ85" s="50"/>
      <c r="VER85" s="50"/>
      <c r="VES85" s="50"/>
      <c r="VET85" s="50"/>
      <c r="VEU85" s="50"/>
      <c r="VEV85" s="50"/>
      <c r="VEW85" s="50"/>
      <c r="VEX85" s="50"/>
      <c r="VEY85" s="50"/>
      <c r="VEZ85" s="50"/>
      <c r="VFA85" s="50"/>
      <c r="VFB85" s="50"/>
      <c r="VFC85" s="50"/>
      <c r="VFD85" s="50"/>
      <c r="VFE85" s="50"/>
      <c r="VFF85" s="50"/>
      <c r="VFG85" s="50"/>
      <c r="VFH85" s="50"/>
      <c r="VFI85" s="50"/>
      <c r="VFJ85" s="50"/>
      <c r="VFK85" s="50"/>
      <c r="VFL85" s="50"/>
      <c r="VFM85" s="50"/>
      <c r="VFN85" s="50"/>
      <c r="VFO85" s="50"/>
      <c r="VFP85" s="50"/>
      <c r="VFQ85" s="50"/>
      <c r="VFR85" s="50"/>
      <c r="VFS85" s="50"/>
      <c r="VFT85" s="50"/>
      <c r="VFU85" s="50"/>
      <c r="VFV85" s="50"/>
      <c r="VFW85" s="50"/>
      <c r="VFX85" s="50"/>
      <c r="VFY85" s="50"/>
      <c r="VFZ85" s="50"/>
      <c r="VGA85" s="50"/>
      <c r="VGB85" s="50"/>
      <c r="VGC85" s="50"/>
      <c r="VGD85" s="50"/>
      <c r="VGE85" s="50"/>
      <c r="VGF85" s="50"/>
      <c r="VGG85" s="50"/>
      <c r="VGH85" s="50"/>
      <c r="VGI85" s="50"/>
      <c r="VGJ85" s="50"/>
      <c r="VGK85" s="50"/>
      <c r="VGL85" s="50"/>
      <c r="VGM85" s="50"/>
      <c r="VGN85" s="50"/>
      <c r="VGO85" s="50"/>
      <c r="VGP85" s="50"/>
      <c r="VGQ85" s="50"/>
      <c r="VGR85" s="50"/>
      <c r="VGS85" s="50"/>
      <c r="VGT85" s="50"/>
      <c r="VGU85" s="50"/>
      <c r="VGV85" s="50"/>
      <c r="VGW85" s="50"/>
      <c r="VGX85" s="50"/>
      <c r="VGY85" s="50"/>
      <c r="VGZ85" s="50"/>
      <c r="VHA85" s="50"/>
      <c r="VHB85" s="50"/>
      <c r="VHC85" s="50"/>
      <c r="VHD85" s="50"/>
      <c r="VHE85" s="50"/>
      <c r="VHF85" s="50"/>
      <c r="VHG85" s="50"/>
      <c r="VHH85" s="50"/>
      <c r="VHI85" s="50"/>
      <c r="VHJ85" s="50"/>
      <c r="VHK85" s="50"/>
      <c r="VHL85" s="50"/>
      <c r="VHM85" s="50"/>
      <c r="VHN85" s="50"/>
      <c r="VHO85" s="50"/>
      <c r="VHP85" s="50"/>
      <c r="VHQ85" s="50"/>
      <c r="VHR85" s="50"/>
      <c r="VHS85" s="50"/>
      <c r="VHT85" s="50"/>
      <c r="VHU85" s="50"/>
      <c r="VHV85" s="50"/>
      <c r="VHW85" s="50"/>
      <c r="VHX85" s="50"/>
      <c r="VHY85" s="50"/>
      <c r="VHZ85" s="50"/>
      <c r="VIA85" s="50"/>
      <c r="VIB85" s="50"/>
      <c r="VIC85" s="50"/>
      <c r="VID85" s="50"/>
      <c r="VIE85" s="50"/>
      <c r="VIF85" s="50"/>
      <c r="VIG85" s="50"/>
      <c r="VIH85" s="50"/>
      <c r="VII85" s="50"/>
      <c r="VIJ85" s="50"/>
      <c r="VIK85" s="50"/>
      <c r="VIL85" s="50"/>
      <c r="VIM85" s="50"/>
      <c r="VIN85" s="50"/>
      <c r="VIO85" s="50"/>
      <c r="VIP85" s="50"/>
      <c r="VIQ85" s="50"/>
      <c r="VIR85" s="50"/>
      <c r="VIS85" s="50"/>
      <c r="VIT85" s="50"/>
      <c r="VIU85" s="50"/>
      <c r="VIV85" s="50"/>
      <c r="VIW85" s="50"/>
      <c r="VIX85" s="50"/>
      <c r="VIY85" s="50"/>
      <c r="VIZ85" s="50"/>
      <c r="VJA85" s="50"/>
      <c r="VJB85" s="50"/>
      <c r="VJC85" s="50"/>
      <c r="VJD85" s="50"/>
      <c r="VJE85" s="50"/>
      <c r="VJF85" s="50"/>
      <c r="VJG85" s="50"/>
      <c r="VJH85" s="50"/>
      <c r="VJI85" s="50"/>
      <c r="VJJ85" s="50"/>
      <c r="VJK85" s="50"/>
      <c r="VJL85" s="50"/>
      <c r="VJM85" s="50"/>
      <c r="VJN85" s="50"/>
      <c r="VJO85" s="50"/>
      <c r="VJP85" s="50"/>
      <c r="VJQ85" s="50"/>
      <c r="VJR85" s="50"/>
      <c r="VJS85" s="50"/>
      <c r="VJT85" s="50"/>
      <c r="VJU85" s="50"/>
      <c r="VJV85" s="50"/>
      <c r="VJW85" s="50"/>
      <c r="VJX85" s="50"/>
      <c r="VJY85" s="50"/>
      <c r="VJZ85" s="50"/>
      <c r="VKA85" s="50"/>
      <c r="VKB85" s="50"/>
      <c r="VKC85" s="50"/>
      <c r="VKD85" s="50"/>
      <c r="VKE85" s="50"/>
      <c r="VKF85" s="50"/>
      <c r="VKG85" s="50"/>
      <c r="VKH85" s="50"/>
      <c r="VKI85" s="50"/>
      <c r="VKJ85" s="50"/>
      <c r="VKK85" s="50"/>
      <c r="VKL85" s="50"/>
      <c r="VKM85" s="50"/>
      <c r="VKN85" s="50"/>
      <c r="VKO85" s="50"/>
      <c r="VKP85" s="50"/>
      <c r="VKQ85" s="50"/>
      <c r="VKR85" s="50"/>
      <c r="VKS85" s="50"/>
      <c r="VKT85" s="50"/>
      <c r="VKU85" s="50"/>
      <c r="VKV85" s="50"/>
      <c r="VKW85" s="50"/>
      <c r="VKX85" s="50"/>
      <c r="VKY85" s="50"/>
      <c r="VKZ85" s="50"/>
      <c r="VLA85" s="50"/>
      <c r="VLB85" s="50"/>
      <c r="VLC85" s="50"/>
      <c r="VLD85" s="50"/>
      <c r="VLE85" s="50"/>
      <c r="VLF85" s="50"/>
      <c r="VLG85" s="50"/>
      <c r="VLH85" s="50"/>
      <c r="VLI85" s="50"/>
      <c r="VLJ85" s="50"/>
      <c r="VLK85" s="50"/>
      <c r="VLL85" s="50"/>
      <c r="VLM85" s="50"/>
      <c r="VLN85" s="50"/>
      <c r="VLO85" s="50"/>
      <c r="VLP85" s="50"/>
      <c r="VLQ85" s="50"/>
      <c r="VLR85" s="50"/>
      <c r="VLS85" s="50"/>
      <c r="VLT85" s="50"/>
      <c r="VLU85" s="50"/>
      <c r="VLV85" s="50"/>
      <c r="VLW85" s="50"/>
      <c r="VLX85" s="50"/>
      <c r="VLY85" s="50"/>
      <c r="VLZ85" s="50"/>
      <c r="VMA85" s="50"/>
      <c r="VMB85" s="50"/>
      <c r="VMC85" s="50"/>
      <c r="VMD85" s="50"/>
      <c r="VME85" s="50"/>
      <c r="VMF85" s="50"/>
      <c r="VMG85" s="50"/>
      <c r="VMH85" s="50"/>
      <c r="VMI85" s="50"/>
      <c r="VMJ85" s="50"/>
      <c r="VMK85" s="50"/>
      <c r="VML85" s="50"/>
      <c r="VMM85" s="50"/>
      <c r="VMN85" s="50"/>
      <c r="VMO85" s="50"/>
      <c r="VMP85" s="50"/>
      <c r="VMQ85" s="50"/>
      <c r="VMR85" s="50"/>
      <c r="VMS85" s="50"/>
      <c r="VMT85" s="50"/>
      <c r="VMU85" s="50"/>
      <c r="VMV85" s="50"/>
      <c r="VMW85" s="50"/>
      <c r="VMX85" s="50"/>
      <c r="VMY85" s="50"/>
      <c r="VMZ85" s="50"/>
      <c r="VNA85" s="50"/>
      <c r="VNB85" s="50"/>
      <c r="VNC85" s="50"/>
      <c r="VND85" s="50"/>
      <c r="VNE85" s="50"/>
      <c r="VNF85" s="50"/>
      <c r="VNG85" s="50"/>
      <c r="VNH85" s="50"/>
      <c r="VNI85" s="50"/>
      <c r="VNJ85" s="50"/>
      <c r="VNK85" s="50"/>
      <c r="VNL85" s="50"/>
      <c r="VNM85" s="50"/>
      <c r="VNN85" s="50"/>
      <c r="VNO85" s="50"/>
      <c r="VNP85" s="50"/>
      <c r="VNQ85" s="50"/>
      <c r="VNR85" s="50"/>
      <c r="VNS85" s="50"/>
      <c r="VNT85" s="50"/>
      <c r="VNU85" s="50"/>
      <c r="VNV85" s="50"/>
      <c r="VNW85" s="50"/>
      <c r="VNX85" s="50"/>
      <c r="VNY85" s="50"/>
      <c r="VNZ85" s="50"/>
      <c r="VOA85" s="50"/>
      <c r="VOB85" s="50"/>
      <c r="VOC85" s="50"/>
      <c r="VOD85" s="50"/>
      <c r="VOE85" s="50"/>
      <c r="VOF85" s="50"/>
      <c r="VOG85" s="50"/>
      <c r="VOH85" s="50"/>
      <c r="VOI85" s="50"/>
      <c r="VOJ85" s="50"/>
      <c r="VOK85" s="50"/>
      <c r="VOL85" s="50"/>
      <c r="VOM85" s="50"/>
      <c r="VON85" s="50"/>
      <c r="VOO85" s="50"/>
      <c r="VOP85" s="50"/>
      <c r="VOQ85" s="50"/>
      <c r="VOR85" s="50"/>
      <c r="VOS85" s="50"/>
      <c r="VOT85" s="50"/>
      <c r="VOU85" s="50"/>
      <c r="VOV85" s="50"/>
      <c r="VOW85" s="50"/>
      <c r="VOX85" s="50"/>
      <c r="VOY85" s="50"/>
      <c r="VOZ85" s="50"/>
      <c r="VPA85" s="50"/>
      <c r="VPB85" s="50"/>
      <c r="VPC85" s="50"/>
      <c r="VPD85" s="50"/>
      <c r="VPE85" s="50"/>
      <c r="VPF85" s="50"/>
      <c r="VPG85" s="50"/>
      <c r="VPH85" s="50"/>
      <c r="VPI85" s="50"/>
      <c r="VPJ85" s="50"/>
      <c r="VPK85" s="50"/>
      <c r="VPL85" s="50"/>
      <c r="VPM85" s="50"/>
      <c r="VPN85" s="50"/>
      <c r="VPO85" s="50"/>
      <c r="VPP85" s="50"/>
      <c r="VPQ85" s="50"/>
      <c r="VPR85" s="50"/>
      <c r="VPS85" s="50"/>
      <c r="VPT85" s="50"/>
      <c r="VPU85" s="50"/>
      <c r="VPV85" s="50"/>
      <c r="VPW85" s="50"/>
      <c r="VPX85" s="50"/>
      <c r="VPY85" s="50"/>
      <c r="VPZ85" s="50"/>
      <c r="VQA85" s="50"/>
      <c r="VQB85" s="50"/>
      <c r="VQC85" s="50"/>
      <c r="VQD85" s="50"/>
      <c r="VQE85" s="50"/>
      <c r="VQF85" s="50"/>
      <c r="VQG85" s="50"/>
      <c r="VQH85" s="50"/>
      <c r="VQI85" s="50"/>
      <c r="VQJ85" s="50"/>
      <c r="VQK85" s="50"/>
      <c r="VQL85" s="50"/>
      <c r="VQM85" s="50"/>
      <c r="VQN85" s="50"/>
      <c r="VQO85" s="50"/>
      <c r="VQP85" s="50"/>
      <c r="VQQ85" s="50"/>
      <c r="VQR85" s="50"/>
      <c r="VQS85" s="50"/>
      <c r="VQT85" s="50"/>
      <c r="VQU85" s="50"/>
      <c r="VQV85" s="50"/>
      <c r="VQW85" s="50"/>
      <c r="VQX85" s="50"/>
      <c r="VQY85" s="50"/>
      <c r="VQZ85" s="50"/>
      <c r="VRA85" s="50"/>
      <c r="VRB85" s="50"/>
      <c r="VRC85" s="50"/>
      <c r="VRD85" s="50"/>
      <c r="VRE85" s="50"/>
      <c r="VRF85" s="50"/>
      <c r="VRG85" s="50"/>
      <c r="VRH85" s="50"/>
      <c r="VRI85" s="50"/>
      <c r="VRJ85" s="50"/>
      <c r="VRK85" s="50"/>
      <c r="VRL85" s="50"/>
      <c r="VRM85" s="50"/>
      <c r="VRN85" s="50"/>
      <c r="VRO85" s="50"/>
      <c r="VRP85" s="50"/>
      <c r="VRQ85" s="50"/>
      <c r="VRR85" s="50"/>
      <c r="VRS85" s="50"/>
      <c r="VRT85" s="50"/>
      <c r="VRU85" s="50"/>
      <c r="VRV85" s="50"/>
      <c r="VRW85" s="50"/>
      <c r="VRX85" s="50"/>
      <c r="VRY85" s="50"/>
      <c r="VRZ85" s="50"/>
      <c r="VSA85" s="50"/>
      <c r="VSB85" s="50"/>
      <c r="VSC85" s="50"/>
      <c r="VSD85" s="50"/>
      <c r="VSE85" s="50"/>
      <c r="VSF85" s="50"/>
      <c r="VSG85" s="50"/>
      <c r="VSH85" s="50"/>
      <c r="VSI85" s="50"/>
      <c r="VSJ85" s="50"/>
      <c r="VSK85" s="50"/>
      <c r="VSL85" s="50"/>
      <c r="VSM85" s="50"/>
      <c r="VSN85" s="50"/>
      <c r="VSO85" s="50"/>
      <c r="VSP85" s="50"/>
      <c r="VSQ85" s="50"/>
      <c r="VSR85" s="50"/>
      <c r="VSS85" s="50"/>
      <c r="VST85" s="50"/>
      <c r="VSU85" s="50"/>
      <c r="VSV85" s="50"/>
      <c r="VSW85" s="50"/>
      <c r="VSX85" s="50"/>
      <c r="VSY85" s="50"/>
      <c r="VSZ85" s="50"/>
      <c r="VTA85" s="50"/>
      <c r="VTB85" s="50"/>
      <c r="VTC85" s="50"/>
      <c r="VTD85" s="50"/>
      <c r="VTE85" s="50"/>
      <c r="VTF85" s="50"/>
      <c r="VTG85" s="50"/>
      <c r="VTH85" s="50"/>
      <c r="VTI85" s="50"/>
      <c r="VTJ85" s="50"/>
      <c r="VTK85" s="50"/>
      <c r="VTL85" s="50"/>
      <c r="VTM85" s="50"/>
      <c r="VTN85" s="50"/>
      <c r="VTO85" s="50"/>
      <c r="VTP85" s="50"/>
      <c r="VTQ85" s="50"/>
      <c r="VTR85" s="50"/>
      <c r="VTS85" s="50"/>
      <c r="VTT85" s="50"/>
      <c r="VTU85" s="50"/>
      <c r="VTV85" s="50"/>
      <c r="VTW85" s="50"/>
      <c r="VTX85" s="50"/>
      <c r="VTY85" s="50"/>
      <c r="VTZ85" s="50"/>
      <c r="VUA85" s="50"/>
      <c r="VUB85" s="50"/>
      <c r="VUC85" s="50"/>
      <c r="VUD85" s="50"/>
      <c r="VUE85" s="50"/>
      <c r="VUF85" s="50"/>
      <c r="VUG85" s="50"/>
      <c r="VUH85" s="50"/>
      <c r="VUI85" s="50"/>
      <c r="VUJ85" s="50"/>
      <c r="VUK85" s="50"/>
      <c r="VUL85" s="50"/>
      <c r="VUM85" s="50"/>
      <c r="VUN85" s="50"/>
      <c r="VUO85" s="50"/>
      <c r="VUP85" s="50"/>
      <c r="VUQ85" s="50"/>
      <c r="VUR85" s="50"/>
      <c r="VUS85" s="50"/>
      <c r="VUT85" s="50"/>
      <c r="VUU85" s="50"/>
      <c r="VUV85" s="50"/>
      <c r="VUW85" s="50"/>
      <c r="VUX85" s="50"/>
      <c r="VUY85" s="50"/>
      <c r="VUZ85" s="50"/>
      <c r="VVA85" s="50"/>
      <c r="VVB85" s="50"/>
      <c r="VVC85" s="50"/>
      <c r="VVD85" s="50"/>
      <c r="VVE85" s="50"/>
      <c r="VVF85" s="50"/>
      <c r="VVG85" s="50"/>
      <c r="VVH85" s="50"/>
      <c r="VVI85" s="50"/>
      <c r="VVJ85" s="50"/>
      <c r="VVK85" s="50"/>
      <c r="VVL85" s="50"/>
      <c r="VVM85" s="50"/>
      <c r="VVN85" s="50"/>
      <c r="VVO85" s="50"/>
      <c r="VVP85" s="50"/>
      <c r="VVQ85" s="50"/>
      <c r="VVR85" s="50"/>
      <c r="VVS85" s="50"/>
      <c r="VVT85" s="50"/>
      <c r="VVU85" s="50"/>
      <c r="VVV85" s="50"/>
      <c r="VVW85" s="50"/>
      <c r="VVX85" s="50"/>
      <c r="VVY85" s="50"/>
      <c r="VVZ85" s="50"/>
      <c r="VWA85" s="50"/>
      <c r="VWB85" s="50"/>
      <c r="VWC85" s="50"/>
      <c r="VWD85" s="50"/>
      <c r="VWE85" s="50"/>
      <c r="VWF85" s="50"/>
      <c r="VWG85" s="50"/>
      <c r="VWH85" s="50"/>
      <c r="VWI85" s="50"/>
      <c r="VWJ85" s="50"/>
      <c r="VWK85" s="50"/>
      <c r="VWL85" s="50"/>
      <c r="VWM85" s="50"/>
      <c r="VWN85" s="50"/>
      <c r="VWO85" s="50"/>
      <c r="VWP85" s="50"/>
      <c r="VWQ85" s="50"/>
      <c r="VWR85" s="50"/>
      <c r="VWS85" s="50"/>
      <c r="VWT85" s="50"/>
      <c r="VWU85" s="50"/>
      <c r="VWV85" s="50"/>
      <c r="VWW85" s="50"/>
      <c r="VWX85" s="50"/>
      <c r="VWY85" s="50"/>
      <c r="VWZ85" s="50"/>
      <c r="VXA85" s="50"/>
      <c r="VXB85" s="50"/>
      <c r="VXC85" s="50"/>
      <c r="VXD85" s="50"/>
      <c r="VXE85" s="50"/>
      <c r="VXF85" s="50"/>
      <c r="VXG85" s="50"/>
      <c r="VXH85" s="50"/>
      <c r="VXI85" s="50"/>
      <c r="VXJ85" s="50"/>
      <c r="VXK85" s="50"/>
      <c r="VXL85" s="50"/>
      <c r="VXM85" s="50"/>
      <c r="VXN85" s="50"/>
      <c r="VXO85" s="50"/>
      <c r="VXP85" s="50"/>
      <c r="VXQ85" s="50"/>
      <c r="VXR85" s="50"/>
      <c r="VXS85" s="50"/>
      <c r="VXT85" s="50"/>
      <c r="VXU85" s="50"/>
      <c r="VXV85" s="50"/>
      <c r="VXW85" s="50"/>
      <c r="VXX85" s="50"/>
      <c r="VXY85" s="50"/>
      <c r="VXZ85" s="50"/>
      <c r="VYA85" s="50"/>
      <c r="VYB85" s="50"/>
      <c r="VYC85" s="50"/>
      <c r="VYD85" s="50"/>
      <c r="VYE85" s="50"/>
      <c r="VYF85" s="50"/>
      <c r="VYG85" s="50"/>
      <c r="VYH85" s="50"/>
      <c r="VYI85" s="50"/>
      <c r="VYJ85" s="50"/>
      <c r="VYK85" s="50"/>
      <c r="VYL85" s="50"/>
      <c r="VYM85" s="50"/>
      <c r="VYN85" s="50"/>
      <c r="VYO85" s="50"/>
      <c r="VYP85" s="50"/>
      <c r="VYQ85" s="50"/>
      <c r="VYR85" s="50"/>
      <c r="VYS85" s="50"/>
      <c r="VYT85" s="50"/>
      <c r="VYU85" s="50"/>
      <c r="VYV85" s="50"/>
      <c r="VYW85" s="50"/>
      <c r="VYX85" s="50"/>
      <c r="VYY85" s="50"/>
      <c r="VYZ85" s="50"/>
      <c r="VZA85" s="50"/>
      <c r="VZB85" s="50"/>
      <c r="VZC85" s="50"/>
      <c r="VZD85" s="50"/>
      <c r="VZE85" s="50"/>
      <c r="VZF85" s="50"/>
      <c r="VZG85" s="50"/>
      <c r="VZH85" s="50"/>
      <c r="VZI85" s="50"/>
      <c r="VZJ85" s="50"/>
      <c r="VZK85" s="50"/>
      <c r="VZL85" s="50"/>
      <c r="VZM85" s="50"/>
      <c r="VZN85" s="50"/>
      <c r="VZO85" s="50"/>
      <c r="VZP85" s="50"/>
      <c r="VZQ85" s="50"/>
      <c r="VZR85" s="50"/>
      <c r="VZS85" s="50"/>
      <c r="VZT85" s="50"/>
      <c r="VZU85" s="50"/>
      <c r="VZV85" s="50"/>
      <c r="VZW85" s="50"/>
      <c r="VZX85" s="50"/>
      <c r="VZY85" s="50"/>
      <c r="VZZ85" s="50"/>
      <c r="WAA85" s="50"/>
      <c r="WAB85" s="50"/>
      <c r="WAC85" s="50"/>
      <c r="WAD85" s="50"/>
      <c r="WAE85" s="50"/>
      <c r="WAF85" s="50"/>
      <c r="WAG85" s="50"/>
      <c r="WAH85" s="50"/>
      <c r="WAI85" s="50"/>
      <c r="WAJ85" s="50"/>
      <c r="WAK85" s="50"/>
      <c r="WAL85" s="50"/>
      <c r="WAM85" s="50"/>
      <c r="WAN85" s="50"/>
      <c r="WAO85" s="50"/>
      <c r="WAP85" s="50"/>
      <c r="WAQ85" s="50"/>
      <c r="WAR85" s="50"/>
      <c r="WAS85" s="50"/>
      <c r="WAT85" s="50"/>
      <c r="WAU85" s="50"/>
      <c r="WAV85" s="50"/>
      <c r="WAW85" s="50"/>
      <c r="WAX85" s="50"/>
      <c r="WAY85" s="50"/>
      <c r="WAZ85" s="50"/>
      <c r="WBA85" s="50"/>
      <c r="WBB85" s="50"/>
      <c r="WBC85" s="50"/>
      <c r="WBD85" s="50"/>
      <c r="WBE85" s="50"/>
      <c r="WBF85" s="50"/>
      <c r="WBG85" s="50"/>
      <c r="WBH85" s="50"/>
      <c r="WBI85" s="50"/>
      <c r="WBJ85" s="50"/>
      <c r="WBK85" s="50"/>
      <c r="WBL85" s="50"/>
      <c r="WBM85" s="50"/>
      <c r="WBN85" s="50"/>
      <c r="WBO85" s="50"/>
      <c r="WBP85" s="50"/>
      <c r="WBQ85" s="50"/>
      <c r="WBR85" s="50"/>
      <c r="WBS85" s="50"/>
      <c r="WBT85" s="50"/>
      <c r="WBU85" s="50"/>
      <c r="WBV85" s="50"/>
      <c r="WBW85" s="50"/>
      <c r="WBX85" s="50"/>
      <c r="WBY85" s="50"/>
      <c r="WBZ85" s="50"/>
      <c r="WCA85" s="50"/>
      <c r="WCB85" s="50"/>
      <c r="WCC85" s="50"/>
      <c r="WCD85" s="50"/>
      <c r="WCE85" s="50"/>
      <c r="WCF85" s="50"/>
      <c r="WCG85" s="50"/>
      <c r="WCH85" s="50"/>
      <c r="WCI85" s="50"/>
      <c r="WCJ85" s="50"/>
      <c r="WCK85" s="50"/>
      <c r="WCL85" s="50"/>
      <c r="WCM85" s="50"/>
      <c r="WCN85" s="50"/>
      <c r="WCO85" s="50"/>
      <c r="WCP85" s="50"/>
      <c r="WCQ85" s="50"/>
      <c r="WCR85" s="50"/>
      <c r="WCS85" s="50"/>
      <c r="WCT85" s="50"/>
      <c r="WCU85" s="50"/>
      <c r="WCV85" s="50"/>
      <c r="WCW85" s="50"/>
      <c r="WCX85" s="50"/>
      <c r="WCY85" s="50"/>
      <c r="WCZ85" s="50"/>
      <c r="WDA85" s="50"/>
      <c r="WDB85" s="50"/>
      <c r="WDC85" s="50"/>
      <c r="WDD85" s="50"/>
      <c r="WDE85" s="50"/>
      <c r="WDF85" s="50"/>
      <c r="WDG85" s="50"/>
      <c r="WDH85" s="50"/>
      <c r="WDI85" s="50"/>
      <c r="WDJ85" s="50"/>
      <c r="WDK85" s="50"/>
      <c r="WDL85" s="50"/>
      <c r="WDM85" s="50"/>
      <c r="WDN85" s="50"/>
      <c r="WDO85" s="50"/>
      <c r="WDP85" s="50"/>
      <c r="WDQ85" s="50"/>
      <c r="WDR85" s="50"/>
      <c r="WDS85" s="50"/>
      <c r="WDT85" s="50"/>
      <c r="WDU85" s="50"/>
      <c r="WDV85" s="50"/>
      <c r="WDW85" s="50"/>
      <c r="WDX85" s="50"/>
      <c r="WDY85" s="50"/>
      <c r="WDZ85" s="50"/>
      <c r="WEA85" s="50"/>
      <c r="WEB85" s="50"/>
      <c r="WEC85" s="50"/>
      <c r="WED85" s="50"/>
      <c r="WEE85" s="50"/>
      <c r="WEF85" s="50"/>
      <c r="WEG85" s="50"/>
      <c r="WEH85" s="50"/>
      <c r="WEI85" s="50"/>
      <c r="WEJ85" s="50"/>
      <c r="WEK85" s="50"/>
      <c r="WEL85" s="50"/>
      <c r="WEM85" s="50"/>
      <c r="WEN85" s="50"/>
      <c r="WEO85" s="50"/>
      <c r="WEP85" s="50"/>
      <c r="WEQ85" s="50"/>
      <c r="WER85" s="50"/>
      <c r="WES85" s="50"/>
      <c r="WET85" s="50"/>
      <c r="WEU85" s="50"/>
      <c r="WEV85" s="50"/>
      <c r="WEW85" s="50"/>
      <c r="WEX85" s="50"/>
      <c r="WEY85" s="50"/>
      <c r="WEZ85" s="50"/>
      <c r="WFA85" s="50"/>
      <c r="WFB85" s="50"/>
      <c r="WFC85" s="50"/>
      <c r="WFD85" s="50"/>
      <c r="WFE85" s="50"/>
      <c r="WFF85" s="50"/>
      <c r="WFG85" s="50"/>
      <c r="WFH85" s="50"/>
      <c r="WFI85" s="50"/>
      <c r="WFJ85" s="50"/>
      <c r="WFK85" s="50"/>
      <c r="WFL85" s="50"/>
      <c r="WFM85" s="50"/>
      <c r="WFN85" s="50"/>
      <c r="WFO85" s="50"/>
      <c r="WFP85" s="50"/>
      <c r="WFQ85" s="50"/>
      <c r="WFR85" s="50"/>
      <c r="WFS85" s="50"/>
      <c r="WFT85" s="50"/>
      <c r="WFU85" s="50"/>
      <c r="WFV85" s="50"/>
      <c r="WFW85" s="50"/>
      <c r="WFX85" s="50"/>
      <c r="WFY85" s="50"/>
      <c r="WFZ85" s="50"/>
      <c r="WGA85" s="50"/>
      <c r="WGB85" s="50"/>
      <c r="WGC85" s="50"/>
      <c r="WGD85" s="50"/>
      <c r="WGE85" s="50"/>
      <c r="WGF85" s="50"/>
      <c r="WGG85" s="50"/>
      <c r="WGH85" s="50"/>
      <c r="WGI85" s="50"/>
      <c r="WGJ85" s="50"/>
      <c r="WGK85" s="50"/>
      <c r="WGL85" s="50"/>
      <c r="WGM85" s="50"/>
      <c r="WGN85" s="50"/>
      <c r="WGO85" s="50"/>
      <c r="WGP85" s="50"/>
      <c r="WGQ85" s="50"/>
      <c r="WGR85" s="50"/>
      <c r="WGS85" s="50"/>
      <c r="WGT85" s="50"/>
      <c r="WGU85" s="50"/>
      <c r="WGV85" s="50"/>
      <c r="WGW85" s="50"/>
      <c r="WGX85" s="50"/>
      <c r="WGY85" s="50"/>
      <c r="WGZ85" s="50"/>
      <c r="WHA85" s="50"/>
      <c r="WHB85" s="50"/>
      <c r="WHC85" s="50"/>
      <c r="WHD85" s="50"/>
      <c r="WHE85" s="50"/>
      <c r="WHF85" s="50"/>
      <c r="WHG85" s="50"/>
      <c r="WHH85" s="50"/>
      <c r="WHI85" s="50"/>
      <c r="WHJ85" s="50"/>
      <c r="WHK85" s="50"/>
      <c r="WHL85" s="50"/>
      <c r="WHM85" s="50"/>
      <c r="WHN85" s="50"/>
      <c r="WHO85" s="50"/>
      <c r="WHP85" s="50"/>
      <c r="WHQ85" s="50"/>
      <c r="WHR85" s="50"/>
      <c r="WHS85" s="50"/>
      <c r="WHT85" s="50"/>
      <c r="WHU85" s="50"/>
      <c r="WHV85" s="50"/>
      <c r="WHW85" s="50"/>
      <c r="WHX85" s="50"/>
      <c r="WHY85" s="50"/>
      <c r="WHZ85" s="50"/>
      <c r="WIA85" s="50"/>
      <c r="WIB85" s="50"/>
      <c r="WIC85" s="50"/>
      <c r="WID85" s="50"/>
      <c r="WIE85" s="50"/>
      <c r="WIF85" s="50"/>
      <c r="WIG85" s="50"/>
      <c r="WIH85" s="50"/>
      <c r="WII85" s="50"/>
      <c r="WIJ85" s="50"/>
      <c r="WIK85" s="50"/>
      <c r="WIL85" s="50"/>
      <c r="WIM85" s="50"/>
      <c r="WIN85" s="50"/>
      <c r="WIO85" s="50"/>
      <c r="WIP85" s="50"/>
      <c r="WIQ85" s="50"/>
      <c r="WIR85" s="50"/>
      <c r="WIS85" s="50"/>
      <c r="WIT85" s="50"/>
      <c r="WIU85" s="50"/>
      <c r="WIV85" s="50"/>
      <c r="WIW85" s="50"/>
      <c r="WIX85" s="50"/>
      <c r="WIY85" s="50"/>
      <c r="WIZ85" s="50"/>
      <c r="WJA85" s="50"/>
      <c r="WJB85" s="50"/>
      <c r="WJC85" s="50"/>
      <c r="WJD85" s="50"/>
      <c r="WJE85" s="50"/>
      <c r="WJF85" s="50"/>
      <c r="WJG85" s="50"/>
      <c r="WJH85" s="50"/>
      <c r="WJI85" s="50"/>
      <c r="WJJ85" s="50"/>
      <c r="WJK85" s="50"/>
      <c r="WJL85" s="50"/>
      <c r="WJM85" s="50"/>
      <c r="WJN85" s="50"/>
      <c r="WJO85" s="50"/>
      <c r="WJP85" s="50"/>
      <c r="WJQ85" s="50"/>
      <c r="WJR85" s="50"/>
      <c r="WJS85" s="50"/>
      <c r="WJT85" s="50"/>
      <c r="WJU85" s="50"/>
      <c r="WJV85" s="50"/>
      <c r="WJW85" s="50"/>
      <c r="WJX85" s="50"/>
      <c r="WJY85" s="50"/>
      <c r="WJZ85" s="50"/>
      <c r="WKA85" s="50"/>
      <c r="WKB85" s="50"/>
      <c r="WKC85" s="50"/>
      <c r="WKD85" s="50"/>
      <c r="WKE85" s="50"/>
      <c r="WKF85" s="50"/>
      <c r="WKG85" s="50"/>
      <c r="WKH85" s="50"/>
      <c r="WKI85" s="50"/>
      <c r="WKJ85" s="50"/>
      <c r="WKK85" s="50"/>
      <c r="WKL85" s="50"/>
      <c r="WKM85" s="50"/>
      <c r="WKN85" s="50"/>
      <c r="WKO85" s="50"/>
      <c r="WKP85" s="50"/>
      <c r="WKQ85" s="50"/>
      <c r="WKR85" s="50"/>
      <c r="WKS85" s="50"/>
      <c r="WKT85" s="50"/>
      <c r="WKU85" s="50"/>
      <c r="WKV85" s="50"/>
      <c r="WKW85" s="50"/>
      <c r="WKX85" s="50"/>
      <c r="WKY85" s="50"/>
      <c r="WKZ85" s="50"/>
      <c r="WLA85" s="50"/>
      <c r="WLB85" s="50"/>
      <c r="WLC85" s="50"/>
      <c r="WLD85" s="50"/>
      <c r="WLE85" s="50"/>
      <c r="WLF85" s="50"/>
      <c r="WLG85" s="50"/>
      <c r="WLH85" s="50"/>
      <c r="WLI85" s="50"/>
      <c r="WLJ85" s="50"/>
      <c r="WLK85" s="50"/>
      <c r="WLL85" s="50"/>
      <c r="WLM85" s="50"/>
      <c r="WLN85" s="50"/>
      <c r="WLO85" s="50"/>
      <c r="WLP85" s="50"/>
      <c r="WLQ85" s="50"/>
      <c r="WLR85" s="50"/>
      <c r="WLS85" s="50"/>
      <c r="WLT85" s="50"/>
      <c r="WLU85" s="50"/>
      <c r="WLV85" s="50"/>
      <c r="WLW85" s="50"/>
      <c r="WLX85" s="50"/>
      <c r="WLY85" s="50"/>
      <c r="WLZ85" s="50"/>
      <c r="WMA85" s="50"/>
      <c r="WMB85" s="50"/>
      <c r="WMC85" s="50"/>
      <c r="WMD85" s="50"/>
      <c r="WME85" s="50"/>
      <c r="WMF85" s="50"/>
      <c r="WMG85" s="50"/>
      <c r="WMH85" s="50"/>
      <c r="WMI85" s="50"/>
      <c r="WMJ85" s="50"/>
      <c r="WMK85" s="50"/>
      <c r="WML85" s="50"/>
      <c r="WMM85" s="50"/>
      <c r="WMN85" s="50"/>
      <c r="WMO85" s="50"/>
      <c r="WMP85" s="50"/>
      <c r="WMQ85" s="50"/>
      <c r="WMR85" s="50"/>
      <c r="WMS85" s="50"/>
      <c r="WMT85" s="50"/>
      <c r="WMU85" s="50"/>
      <c r="WMV85" s="50"/>
      <c r="WMW85" s="50"/>
      <c r="WMX85" s="50"/>
      <c r="WMY85" s="50"/>
      <c r="WMZ85" s="50"/>
      <c r="WNA85" s="50"/>
      <c r="WNB85" s="50"/>
      <c r="WNC85" s="50"/>
      <c r="WND85" s="50"/>
      <c r="WNE85" s="50"/>
      <c r="WNF85" s="50"/>
      <c r="WNG85" s="50"/>
      <c r="WNH85" s="50"/>
      <c r="WNI85" s="50"/>
      <c r="WNJ85" s="50"/>
      <c r="WNK85" s="50"/>
      <c r="WNL85" s="50"/>
      <c r="WNM85" s="50"/>
      <c r="WNN85" s="50"/>
      <c r="WNO85" s="50"/>
      <c r="WNP85" s="50"/>
      <c r="WNQ85" s="50"/>
      <c r="WNR85" s="50"/>
      <c r="WNS85" s="50"/>
      <c r="WNT85" s="50"/>
      <c r="WNU85" s="50"/>
      <c r="WNV85" s="50"/>
      <c r="WNW85" s="50"/>
      <c r="WNX85" s="50"/>
      <c r="WNY85" s="50"/>
      <c r="WNZ85" s="50"/>
      <c r="WOA85" s="50"/>
      <c r="WOB85" s="50"/>
      <c r="WOC85" s="50"/>
      <c r="WOD85" s="50"/>
      <c r="WOE85" s="50"/>
      <c r="WOF85" s="50"/>
      <c r="WOG85" s="50"/>
      <c r="WOH85" s="50"/>
      <c r="WOI85" s="50"/>
      <c r="WOJ85" s="50"/>
      <c r="WOK85" s="50"/>
      <c r="WOL85" s="50"/>
      <c r="WOM85" s="50"/>
      <c r="WON85" s="50"/>
      <c r="WOO85" s="50"/>
      <c r="WOP85" s="50"/>
      <c r="WOQ85" s="50"/>
      <c r="WOR85" s="50"/>
      <c r="WOS85" s="50"/>
      <c r="WOT85" s="50"/>
      <c r="WOU85" s="50"/>
      <c r="WOV85" s="50"/>
      <c r="WOW85" s="50"/>
      <c r="WOX85" s="50"/>
      <c r="WOY85" s="50"/>
      <c r="WOZ85" s="50"/>
      <c r="WPA85" s="50"/>
      <c r="WPB85" s="50"/>
      <c r="WPC85" s="50"/>
      <c r="WPD85" s="50"/>
      <c r="WPE85" s="50"/>
      <c r="WPF85" s="50"/>
      <c r="WPG85" s="50"/>
      <c r="WPH85" s="50"/>
      <c r="WPI85" s="50"/>
      <c r="WPJ85" s="50"/>
      <c r="WPK85" s="50"/>
      <c r="WPL85" s="50"/>
      <c r="WPM85" s="50"/>
      <c r="WPN85" s="50"/>
      <c r="WPO85" s="50"/>
      <c r="WPP85" s="50"/>
      <c r="WPQ85" s="50"/>
      <c r="WPR85" s="50"/>
      <c r="WPS85" s="50"/>
      <c r="WPT85" s="50"/>
      <c r="WPU85" s="50"/>
      <c r="WPV85" s="50"/>
      <c r="WPW85" s="50"/>
      <c r="WPX85" s="50"/>
      <c r="WPY85" s="50"/>
      <c r="WPZ85" s="50"/>
      <c r="WQA85" s="50"/>
      <c r="WQB85" s="50"/>
      <c r="WQC85" s="50"/>
      <c r="WQD85" s="50"/>
      <c r="WQE85" s="50"/>
      <c r="WQF85" s="50"/>
      <c r="WQG85" s="50"/>
      <c r="WQH85" s="50"/>
      <c r="WQI85" s="50"/>
      <c r="WQJ85" s="50"/>
      <c r="WQK85" s="50"/>
      <c r="WQL85" s="50"/>
      <c r="WQM85" s="50"/>
      <c r="WQN85" s="50"/>
      <c r="WQO85" s="50"/>
      <c r="WQP85" s="50"/>
      <c r="WQQ85" s="50"/>
      <c r="WQR85" s="50"/>
      <c r="WQS85" s="50"/>
      <c r="WQT85" s="50"/>
      <c r="WQU85" s="50"/>
      <c r="WQV85" s="50"/>
      <c r="WQW85" s="50"/>
      <c r="WQX85" s="50"/>
      <c r="WQY85" s="50"/>
      <c r="WQZ85" s="50"/>
      <c r="WRA85" s="50"/>
      <c r="WRB85" s="50"/>
      <c r="WRC85" s="50"/>
      <c r="WRD85" s="50"/>
      <c r="WRE85" s="50"/>
      <c r="WRF85" s="50"/>
      <c r="WRG85" s="50"/>
      <c r="WRH85" s="50"/>
      <c r="WRI85" s="50"/>
      <c r="WRJ85" s="50"/>
      <c r="WRK85" s="50"/>
      <c r="WRL85" s="50"/>
      <c r="WRM85" s="50"/>
      <c r="WRN85" s="50"/>
      <c r="WRO85" s="50"/>
      <c r="WRP85" s="50"/>
      <c r="WRQ85" s="50"/>
      <c r="WRR85" s="50"/>
      <c r="WRS85" s="50"/>
      <c r="WRT85" s="50"/>
      <c r="WRU85" s="50"/>
      <c r="WRV85" s="50"/>
      <c r="WRW85" s="50"/>
      <c r="WRX85" s="50"/>
      <c r="WRY85" s="50"/>
      <c r="WRZ85" s="50"/>
      <c r="WSA85" s="50"/>
      <c r="WSB85" s="50"/>
      <c r="WSC85" s="50"/>
      <c r="WSD85" s="50"/>
      <c r="WSE85" s="50"/>
      <c r="WSF85" s="50"/>
      <c r="WSG85" s="50"/>
      <c r="WSH85" s="50"/>
      <c r="WSI85" s="50"/>
      <c r="WSJ85" s="50"/>
      <c r="WSK85" s="50"/>
      <c r="WSL85" s="50"/>
      <c r="WSM85" s="50"/>
      <c r="WSN85" s="50"/>
      <c r="WSO85" s="50"/>
      <c r="WSP85" s="50"/>
      <c r="WSQ85" s="50"/>
      <c r="WSR85" s="50"/>
      <c r="WSS85" s="50"/>
      <c r="WST85" s="50"/>
      <c r="WSU85" s="50"/>
      <c r="WSV85" s="50"/>
      <c r="WSW85" s="50"/>
      <c r="WSX85" s="50"/>
      <c r="WSY85" s="50"/>
      <c r="WSZ85" s="50"/>
      <c r="WTA85" s="50"/>
      <c r="WTB85" s="50"/>
      <c r="WTC85" s="50"/>
      <c r="WTD85" s="50"/>
      <c r="WTE85" s="50"/>
      <c r="WTF85" s="50"/>
      <c r="WTG85" s="50"/>
      <c r="WTH85" s="50"/>
      <c r="WTI85" s="50"/>
      <c r="WTJ85" s="50"/>
      <c r="WTK85" s="50"/>
      <c r="WTL85" s="50"/>
      <c r="WTM85" s="50"/>
      <c r="WTN85" s="50"/>
      <c r="WTO85" s="50"/>
      <c r="WTP85" s="50"/>
      <c r="WTQ85" s="50"/>
      <c r="WTR85" s="50"/>
      <c r="WTS85" s="50"/>
      <c r="WTT85" s="50"/>
      <c r="WTU85" s="50"/>
      <c r="WTV85" s="50"/>
      <c r="WTW85" s="50"/>
      <c r="WTX85" s="50"/>
      <c r="WTY85" s="50"/>
      <c r="WTZ85" s="50"/>
      <c r="WUA85" s="50"/>
      <c r="WUB85" s="50"/>
      <c r="WUC85" s="50"/>
      <c r="WUD85" s="50"/>
      <c r="WUE85" s="50"/>
      <c r="WUF85" s="50"/>
      <c r="WUG85" s="50"/>
      <c r="WUH85" s="50"/>
      <c r="WUI85" s="50"/>
      <c r="WUJ85" s="50"/>
      <c r="WUK85" s="50"/>
      <c r="WUL85" s="50"/>
      <c r="WUM85" s="50"/>
      <c r="WUN85" s="50"/>
      <c r="WUO85" s="50"/>
      <c r="WUP85" s="50"/>
      <c r="WUQ85" s="50"/>
      <c r="WUR85" s="50"/>
      <c r="WUS85" s="50"/>
      <c r="WUT85" s="50"/>
      <c r="WUU85" s="50"/>
      <c r="WUV85" s="50"/>
      <c r="WUW85" s="50"/>
      <c r="WUX85" s="50"/>
      <c r="WUY85" s="50"/>
      <c r="WUZ85" s="50"/>
      <c r="WVA85" s="50"/>
      <c r="WVB85" s="50"/>
      <c r="WVC85" s="50"/>
      <c r="WVD85" s="50"/>
      <c r="WVE85" s="50"/>
      <c r="WVF85" s="50"/>
      <c r="WVG85" s="50"/>
      <c r="WVH85" s="50"/>
      <c r="WVI85" s="50"/>
      <c r="WVJ85" s="50"/>
      <c r="WVK85" s="50"/>
      <c r="WVL85" s="50"/>
      <c r="WVM85" s="50"/>
      <c r="WVN85" s="50"/>
      <c r="WVO85" s="50"/>
      <c r="WVP85" s="50"/>
      <c r="WVQ85" s="50"/>
      <c r="WVR85" s="50"/>
      <c r="WVS85" s="50"/>
      <c r="WVT85" s="50"/>
      <c r="WVU85" s="50"/>
      <c r="WVV85" s="50"/>
      <c r="WVW85" s="50"/>
      <c r="WVX85" s="50"/>
      <c r="WVY85" s="50"/>
      <c r="WVZ85" s="50"/>
      <c r="WWA85" s="50"/>
      <c r="WWB85" s="50"/>
      <c r="WWC85" s="50"/>
      <c r="WWD85" s="50"/>
      <c r="WWE85" s="50"/>
      <c r="WWF85" s="50"/>
      <c r="WWG85" s="50"/>
      <c r="WWH85" s="50"/>
      <c r="WWI85" s="50"/>
      <c r="WWJ85" s="50"/>
      <c r="WWK85" s="50"/>
      <c r="WWL85" s="50"/>
      <c r="WWM85" s="50"/>
      <c r="WWN85" s="50"/>
      <c r="WWO85" s="50"/>
      <c r="WWP85" s="50"/>
      <c r="WWQ85" s="50"/>
      <c r="WWR85" s="50"/>
      <c r="WWS85" s="50"/>
      <c r="WWT85" s="50"/>
      <c r="WWU85" s="50"/>
      <c r="WWV85" s="50"/>
      <c r="WWW85" s="50"/>
      <c r="WWX85" s="50"/>
      <c r="WWY85" s="50"/>
      <c r="WWZ85" s="50"/>
      <c r="WXA85" s="50"/>
      <c r="WXB85" s="50"/>
      <c r="WXC85" s="50"/>
      <c r="WXD85" s="50"/>
      <c r="WXE85" s="50"/>
      <c r="WXF85" s="50"/>
      <c r="WXG85" s="50"/>
      <c r="WXH85" s="50"/>
      <c r="WXI85" s="50"/>
      <c r="WXJ85" s="50"/>
      <c r="WXK85" s="50"/>
      <c r="WXL85" s="50"/>
      <c r="WXM85" s="50"/>
      <c r="WXN85" s="50"/>
      <c r="WXO85" s="50"/>
      <c r="WXP85" s="50"/>
      <c r="WXQ85" s="50"/>
      <c r="WXR85" s="50"/>
      <c r="WXS85" s="50"/>
      <c r="WXT85" s="50"/>
      <c r="WXU85" s="50"/>
      <c r="WXV85" s="50"/>
      <c r="WXW85" s="50"/>
      <c r="WXX85" s="50"/>
      <c r="WXY85" s="50"/>
      <c r="WXZ85" s="50"/>
      <c r="WYA85" s="50"/>
      <c r="WYB85" s="50"/>
      <c r="WYC85" s="50"/>
      <c r="WYD85" s="50"/>
      <c r="WYE85" s="50"/>
      <c r="WYF85" s="50"/>
      <c r="WYG85" s="50"/>
      <c r="WYH85" s="50"/>
      <c r="WYI85" s="50"/>
      <c r="WYJ85" s="50"/>
      <c r="WYK85" s="50"/>
      <c r="WYL85" s="50"/>
      <c r="WYM85" s="50"/>
      <c r="WYN85" s="50"/>
      <c r="WYO85" s="50"/>
      <c r="WYP85" s="50"/>
      <c r="WYQ85" s="50"/>
      <c r="WYR85" s="50"/>
      <c r="WYS85" s="50"/>
      <c r="WYT85" s="50"/>
      <c r="WYU85" s="50"/>
      <c r="WYV85" s="50"/>
      <c r="WYW85" s="50"/>
      <c r="WYX85" s="50"/>
      <c r="WYY85" s="50"/>
      <c r="WYZ85" s="50"/>
      <c r="WZA85" s="50"/>
      <c r="WZB85" s="50"/>
      <c r="WZC85" s="50"/>
      <c r="WZD85" s="50"/>
      <c r="WZE85" s="50"/>
      <c r="WZF85" s="50"/>
      <c r="WZG85" s="50"/>
      <c r="WZH85" s="50"/>
      <c r="WZI85" s="50"/>
      <c r="WZJ85" s="50"/>
      <c r="WZK85" s="50"/>
      <c r="WZL85" s="50"/>
      <c r="WZM85" s="50"/>
      <c r="WZN85" s="50"/>
      <c r="WZO85" s="50"/>
      <c r="WZP85" s="50"/>
      <c r="WZQ85" s="50"/>
      <c r="WZR85" s="50"/>
      <c r="WZS85" s="50"/>
      <c r="WZT85" s="50"/>
      <c r="WZU85" s="50"/>
      <c r="WZV85" s="50"/>
      <c r="WZW85" s="50"/>
      <c r="WZX85" s="50"/>
      <c r="WZY85" s="50"/>
      <c r="WZZ85" s="50"/>
      <c r="XAA85" s="50"/>
      <c r="XAB85" s="50"/>
      <c r="XAC85" s="50"/>
      <c r="XAD85" s="50"/>
      <c r="XAE85" s="50"/>
      <c r="XAF85" s="50"/>
      <c r="XAG85" s="50"/>
      <c r="XAH85" s="50"/>
      <c r="XAI85" s="50"/>
      <c r="XAJ85" s="50"/>
      <c r="XAK85" s="50"/>
      <c r="XAL85" s="50"/>
      <c r="XAM85" s="50"/>
      <c r="XAN85" s="50"/>
      <c r="XAO85" s="50"/>
      <c r="XAP85" s="50"/>
      <c r="XAQ85" s="50"/>
      <c r="XAR85" s="50"/>
      <c r="XAS85" s="50"/>
      <c r="XAT85" s="50"/>
      <c r="XAU85" s="50"/>
      <c r="XAV85" s="50"/>
      <c r="XAW85" s="50"/>
      <c r="XAX85" s="50"/>
      <c r="XAY85" s="50"/>
      <c r="XAZ85" s="50"/>
      <c r="XBA85" s="50"/>
      <c r="XBB85" s="50"/>
      <c r="XBC85" s="50"/>
      <c r="XBD85" s="50"/>
      <c r="XBE85" s="50"/>
      <c r="XBF85" s="50"/>
      <c r="XBG85" s="50"/>
      <c r="XBH85" s="50"/>
      <c r="XBI85" s="50"/>
      <c r="XBJ85" s="50"/>
      <c r="XBK85" s="50"/>
      <c r="XBL85" s="50"/>
      <c r="XBM85" s="50"/>
      <c r="XBN85" s="50"/>
      <c r="XBO85" s="50"/>
      <c r="XBP85" s="50"/>
      <c r="XBQ85" s="50"/>
      <c r="XBR85" s="50"/>
      <c r="XBS85" s="50"/>
      <c r="XBT85" s="50"/>
      <c r="XBU85" s="50"/>
      <c r="XBV85" s="50"/>
      <c r="XBW85" s="50"/>
      <c r="XBX85" s="50"/>
      <c r="XBY85" s="50"/>
      <c r="XBZ85" s="50"/>
      <c r="XCA85" s="50"/>
      <c r="XCB85" s="50"/>
      <c r="XCC85" s="50"/>
      <c r="XCD85" s="50"/>
      <c r="XCE85" s="50"/>
      <c r="XCF85" s="50"/>
      <c r="XCG85" s="50"/>
      <c r="XCH85" s="50"/>
      <c r="XCI85" s="50"/>
      <c r="XCJ85" s="50"/>
      <c r="XCK85" s="50"/>
      <c r="XCL85" s="50"/>
      <c r="XCM85" s="50"/>
      <c r="XCN85" s="50"/>
      <c r="XCO85" s="50"/>
      <c r="XCP85" s="50"/>
      <c r="XCQ85" s="50"/>
      <c r="XCR85" s="50"/>
      <c r="XCS85" s="50"/>
      <c r="XCT85" s="50"/>
      <c r="XCU85" s="50"/>
      <c r="XCV85" s="50"/>
      <c r="XCW85" s="50"/>
      <c r="XCX85" s="50"/>
      <c r="XCY85" s="50"/>
      <c r="XCZ85" s="50"/>
      <c r="XDA85" s="50"/>
      <c r="XDB85" s="50"/>
      <c r="XDC85" s="50"/>
      <c r="XDD85" s="50"/>
      <c r="XDE85" s="50"/>
      <c r="XDF85" s="50"/>
      <c r="XDG85" s="50"/>
      <c r="XDH85" s="50"/>
      <c r="XDI85" s="50"/>
      <c r="XDJ85" s="50"/>
      <c r="XDK85" s="50"/>
      <c r="XDL85" s="50"/>
      <c r="XDM85" s="50"/>
      <c r="XDN85" s="50"/>
      <c r="XDO85" s="50"/>
      <c r="XDP85" s="50"/>
      <c r="XDQ85" s="50"/>
      <c r="XDR85" s="50"/>
      <c r="XDS85" s="50"/>
      <c r="XDT85" s="50"/>
      <c r="XDU85" s="50"/>
      <c r="XDV85" s="50"/>
    </row>
    <row r="86" spans="1:16350" ht="15" customHeight="1" x14ac:dyDescent="0.25">
      <c r="B86" s="159" t="s">
        <v>149</v>
      </c>
      <c r="C86" s="159"/>
      <c r="D86" s="159"/>
      <c r="E86" s="159"/>
      <c r="F86" s="159"/>
      <c r="G86" s="159"/>
      <c r="H86" s="159"/>
      <c r="I86" s="159"/>
      <c r="J86" s="159"/>
      <c r="K86" s="159"/>
      <c r="L86" s="159"/>
      <c r="M86" s="159"/>
      <c r="N86" s="159"/>
      <c r="O86" s="159"/>
      <c r="P86" s="159"/>
      <c r="Q86" s="159"/>
      <c r="R86" s="159"/>
      <c r="S86" s="159"/>
      <c r="T86" s="387" t="s">
        <v>23</v>
      </c>
      <c r="U86" s="387">
        <f>IFERROR(IF(OR(U85/T85-1&gt;2,U85/T85-1&lt;-0.95),"-",U85/T85-1),"-")</f>
        <v>-1.1275352077373513E-2</v>
      </c>
      <c r="V86" s="388">
        <f>IFERROR(IF(OR(V85/U85-1&gt;2,V85/U85-1&lt;-0.95),"-",V85/U85-1),"-")</f>
        <v>-4.2710104227656087E-2</v>
      </c>
      <c r="W86" s="389">
        <f>IFERROR(IF(OR(W85/V85-1&gt;2,W85/V85-1&lt;-0.95),"-",W85/V85-1),"-")</f>
        <v>0.11509845284380549</v>
      </c>
      <c r="X86" s="387">
        <f t="shared" si="29"/>
        <v>4.5595713192165821E-3</v>
      </c>
      <c r="Y86" s="387"/>
      <c r="AA86" s="389" t="str">
        <f>IFERROR(IF(OR(AA85/#REF!-1&gt;2,AA85/#REF!-1&lt;-0.95),"-",AA85/#REF!-1),"-")</f>
        <v>-</v>
      </c>
      <c r="AB86" s="389" t="str">
        <f>IFERROR(IF(OR(AB85/#REF!-1&gt;2,AB85/#REF!-1&lt;-0.95),"-",AB85/#REF!-1),"-")</f>
        <v>-</v>
      </c>
      <c r="AC86" s="389" t="str">
        <f>IFERROR(IF(OR(AC85/#REF!-1&gt;2,AC85/#REF!-1&lt;-0.95),"-",AC85/#REF!-1),"-")</f>
        <v>-</v>
      </c>
      <c r="AD86" s="389">
        <f>IFERROR(IF(OR(AD85/W85-1&gt;2,AD85/W85-1&lt;-0.95),"-",AD85/W85-1),"-")</f>
        <v>4.5595713192165821E-3</v>
      </c>
      <c r="AE86" s="389">
        <f>IFERROR(IF(OR(AE85/AA85-1&gt;2,AE85/AA85-1&lt;-0.95),"-",AE85/AA85-1),"-")</f>
        <v>1.0133878719213341E-2</v>
      </c>
      <c r="AF86" s="389">
        <f>IFERROR(IF(OR(AF85/AB85-1&gt;2,AF85/AB85-1&lt;-0.95),"-",AF85/AB85-1),"-")</f>
        <v>-2.0934514414583383E-3</v>
      </c>
      <c r="AJ86" s="389" t="str">
        <f>IFERROR(IF(OR(AJ85/#REF!-1&gt;2,AJ85/#REF!-1&lt;-0.95),"-",AJ85/#REF!-1),"-")</f>
        <v>-</v>
      </c>
      <c r="AK86" s="389">
        <f>IFERROR(IF(OR(AK85/AJ85-1&gt;2,AK85/AJ85-1&lt;-0.95),"-",AK85/AJ85-1),"-")</f>
        <v>-5.4415789912284129E-2</v>
      </c>
      <c r="AL86" s="389">
        <f>IFERROR(IF(OR(AL85/AK85-1&gt;2,AL85/AK85-1&lt;-0.95),"-",AL85/AK85-1),"-")</f>
        <v>9.3333986304620087E-3</v>
      </c>
      <c r="AM86" s="389">
        <f>IFERROR(IF(OR(AM85/AL85-1&gt;2,AM85/AL85-1&lt;-0.95),"-",AM85/AL85-1),"-")</f>
        <v>8.4661818816484935E-3</v>
      </c>
      <c r="AN86" s="275">
        <f>AE86</f>
        <v>1.0133878719213341E-2</v>
      </c>
      <c r="AO86" s="389">
        <f>IFERROR(IF(OR(AO85/AN85-1&gt;2,AO85/AN85-1&lt;-0.95),"-",AO85/AN85-1),"-")</f>
        <v>-7.7966431063232755E-2</v>
      </c>
      <c r="AP86" s="389"/>
      <c r="AQ86" s="389"/>
    </row>
    <row r="87" spans="1:16350" ht="15" customHeight="1" x14ac:dyDescent="0.25">
      <c r="A87" s="50"/>
      <c r="B87" s="162" t="s">
        <v>69</v>
      </c>
      <c r="C87" s="162"/>
      <c r="D87" s="162"/>
      <c r="E87" s="162"/>
      <c r="F87" s="162"/>
      <c r="G87" s="162"/>
      <c r="H87" s="162"/>
      <c r="I87" s="162"/>
      <c r="J87" s="162"/>
      <c r="K87" s="162"/>
      <c r="L87" s="162"/>
      <c r="M87" s="162"/>
      <c r="N87" s="162"/>
      <c r="O87" s="162"/>
      <c r="P87" s="162"/>
      <c r="Q87" s="162"/>
      <c r="R87" s="162"/>
      <c r="S87" s="162"/>
      <c r="T87" s="397">
        <v>46058.884367194987</v>
      </c>
      <c r="U87" s="397">
        <v>45666.473784279187</v>
      </c>
      <c r="V87" s="397">
        <v>44142.807206436002</v>
      </c>
      <c r="W87" s="397">
        <v>44752.004502915996</v>
      </c>
      <c r="X87" s="397">
        <f t="shared" si="29"/>
        <v>45494.451231786996</v>
      </c>
      <c r="Y87" s="397"/>
      <c r="Z87" s="397"/>
      <c r="AA87" s="397">
        <f>'Operating Data'!AA175</f>
        <v>11924.841013194</v>
      </c>
      <c r="AB87" s="397">
        <f>'Operating Data'!AB175</f>
        <v>22764.398135126001</v>
      </c>
      <c r="AC87" s="397">
        <f>'Operating Data'!AC175</f>
        <v>34012.685341791999</v>
      </c>
      <c r="AD87" s="397">
        <f>'Operating Data'!AD175</f>
        <v>45494.451231786996</v>
      </c>
      <c r="AE87" s="397">
        <f>'Operating Data'!AE175</f>
        <v>12179.237888537</v>
      </c>
      <c r="AF87" s="397">
        <f>'Operating Data'!AF175</f>
        <v>22922.136772900001</v>
      </c>
      <c r="AI87" s="374"/>
      <c r="AJ87" s="266">
        <f t="shared" ref="AJ87:AJ91" si="33">AA87</f>
        <v>11924.841013194</v>
      </c>
      <c r="AK87" s="266">
        <f t="shared" ref="AK87:AK91" si="34">AB87-AA87</f>
        <v>10839.557121932001</v>
      </c>
      <c r="AL87" s="266">
        <f t="shared" ref="AL87:AL91" si="35">AC87-AB87</f>
        <v>11248.287206665998</v>
      </c>
      <c r="AM87" s="266">
        <f t="shared" ref="AM87:AM91" si="36">AD87-AC87</f>
        <v>11481.765889994997</v>
      </c>
      <c r="AN87" s="275">
        <f t="shared" ref="AN87:AN92" si="37">AE87</f>
        <v>12179.237888537</v>
      </c>
      <c r="AO87" s="266">
        <f t="shared" ref="AO87:AO91" si="38">AF87-AE87</f>
        <v>10742.898884363001</v>
      </c>
      <c r="AP87" s="266"/>
      <c r="AQ87" s="266"/>
      <c r="AR87" s="374"/>
      <c r="AS87" s="374"/>
      <c r="AT87" s="374"/>
      <c r="AU87" s="374"/>
      <c r="AV87" s="374"/>
      <c r="AW87" s="374"/>
      <c r="AX87" s="374"/>
      <c r="AY87" s="78"/>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c r="SU87" s="50"/>
      <c r="SV87" s="50"/>
      <c r="SW87" s="50"/>
      <c r="SX87" s="50"/>
      <c r="SY87" s="50"/>
      <c r="SZ87" s="50"/>
      <c r="TA87" s="50"/>
      <c r="TB87" s="50"/>
      <c r="TC87" s="50"/>
      <c r="TD87" s="50"/>
      <c r="TE87" s="50"/>
      <c r="TF87" s="50"/>
      <c r="TG87" s="50"/>
      <c r="TH87" s="50"/>
      <c r="TI87" s="50"/>
      <c r="TJ87" s="50"/>
      <c r="TK87" s="50"/>
      <c r="TL87" s="50"/>
      <c r="TM87" s="50"/>
      <c r="TN87" s="50"/>
      <c r="TO87" s="50"/>
      <c r="TP87" s="50"/>
      <c r="TQ87" s="50"/>
      <c r="TR87" s="50"/>
      <c r="TS87" s="50"/>
      <c r="TT87" s="50"/>
      <c r="TU87" s="50"/>
      <c r="TV87" s="50"/>
      <c r="TW87" s="50"/>
      <c r="TX87" s="50"/>
      <c r="TY87" s="50"/>
      <c r="TZ87" s="50"/>
      <c r="UA87" s="50"/>
      <c r="UB87" s="50"/>
      <c r="UC87" s="50"/>
      <c r="UD87" s="50"/>
      <c r="UE87" s="50"/>
      <c r="UF87" s="50"/>
      <c r="UG87" s="50"/>
      <c r="UH87" s="50"/>
      <c r="UI87" s="50"/>
      <c r="UJ87" s="50"/>
      <c r="UK87" s="50"/>
      <c r="UL87" s="50"/>
      <c r="UM87" s="50"/>
      <c r="UN87" s="50"/>
      <c r="UO87" s="50"/>
      <c r="UP87" s="50"/>
      <c r="UQ87" s="50"/>
      <c r="UR87" s="50"/>
      <c r="US87" s="50"/>
      <c r="UT87" s="50"/>
      <c r="UU87" s="50"/>
      <c r="UV87" s="50"/>
      <c r="UW87" s="50"/>
      <c r="UX87" s="50"/>
      <c r="UY87" s="50"/>
      <c r="UZ87" s="50"/>
      <c r="VA87" s="50"/>
      <c r="VB87" s="50"/>
      <c r="VC87" s="50"/>
      <c r="VD87" s="50"/>
      <c r="VE87" s="50"/>
      <c r="VF87" s="50"/>
      <c r="VG87" s="50"/>
      <c r="VH87" s="50"/>
      <c r="VI87" s="50"/>
      <c r="VJ87" s="50"/>
      <c r="VK87" s="50"/>
      <c r="VL87" s="50"/>
      <c r="VM87" s="50"/>
      <c r="VN87" s="50"/>
      <c r="VO87" s="50"/>
      <c r="VP87" s="50"/>
      <c r="VQ87" s="50"/>
      <c r="VR87" s="50"/>
      <c r="VS87" s="50"/>
      <c r="VT87" s="50"/>
      <c r="VU87" s="50"/>
      <c r="VV87" s="50"/>
      <c r="VW87" s="50"/>
      <c r="VX87" s="50"/>
      <c r="VY87" s="50"/>
      <c r="VZ87" s="50"/>
      <c r="WA87" s="50"/>
      <c r="WB87" s="50"/>
      <c r="WC87" s="50"/>
      <c r="WD87" s="50"/>
      <c r="WE87" s="50"/>
      <c r="WF87" s="50"/>
      <c r="WG87" s="50"/>
      <c r="WH87" s="50"/>
      <c r="WI87" s="50"/>
      <c r="WJ87" s="50"/>
      <c r="WK87" s="50"/>
      <c r="WL87" s="50"/>
      <c r="WM87" s="50"/>
      <c r="WN87" s="50"/>
      <c r="WO87" s="50"/>
      <c r="WP87" s="50"/>
      <c r="WQ87" s="50"/>
      <c r="WR87" s="50"/>
      <c r="WS87" s="50"/>
      <c r="WT87" s="50"/>
      <c r="WU87" s="50"/>
      <c r="WV87" s="50"/>
      <c r="WW87" s="50"/>
      <c r="WX87" s="50"/>
      <c r="WY87" s="50"/>
      <c r="WZ87" s="50"/>
      <c r="XA87" s="50"/>
      <c r="XB87" s="50"/>
      <c r="XC87" s="50"/>
      <c r="XD87" s="50"/>
      <c r="XE87" s="50"/>
      <c r="XF87" s="50"/>
      <c r="XG87" s="50"/>
      <c r="XH87" s="50"/>
      <c r="XI87" s="50"/>
      <c r="XJ87" s="50"/>
      <c r="XK87" s="50"/>
      <c r="XL87" s="50"/>
      <c r="XM87" s="50"/>
      <c r="XN87" s="50"/>
      <c r="XO87" s="50"/>
      <c r="XP87" s="50"/>
      <c r="XQ87" s="50"/>
      <c r="XR87" s="50"/>
      <c r="XS87" s="50"/>
      <c r="XT87" s="50"/>
      <c r="XU87" s="50"/>
      <c r="XV87" s="50"/>
      <c r="XW87" s="50"/>
      <c r="XX87" s="50"/>
      <c r="XY87" s="50"/>
      <c r="XZ87" s="50"/>
      <c r="YA87" s="50"/>
      <c r="YB87" s="50"/>
      <c r="YC87" s="50"/>
      <c r="YD87" s="50"/>
      <c r="YE87" s="50"/>
      <c r="YF87" s="50"/>
      <c r="YG87" s="50"/>
      <c r="YH87" s="50"/>
      <c r="YI87" s="50"/>
      <c r="YJ87" s="50"/>
      <c r="YK87" s="50"/>
      <c r="YL87" s="50"/>
      <c r="YM87" s="50"/>
      <c r="YN87" s="50"/>
      <c r="YO87" s="50"/>
      <c r="YP87" s="50"/>
      <c r="YQ87" s="50"/>
      <c r="YR87" s="50"/>
      <c r="YS87" s="50"/>
      <c r="YT87" s="50"/>
      <c r="YU87" s="50"/>
      <c r="YV87" s="50"/>
      <c r="YW87" s="50"/>
      <c r="YX87" s="50"/>
      <c r="YY87" s="50"/>
      <c r="YZ87" s="50"/>
      <c r="ZA87" s="50"/>
      <c r="ZB87" s="50"/>
      <c r="ZC87" s="50"/>
      <c r="ZD87" s="50"/>
      <c r="ZE87" s="50"/>
      <c r="ZF87" s="50"/>
      <c r="ZG87" s="50"/>
      <c r="ZH87" s="50"/>
      <c r="ZI87" s="50"/>
      <c r="ZJ87" s="50"/>
      <c r="ZK87" s="50"/>
      <c r="ZL87" s="50"/>
      <c r="ZM87" s="50"/>
      <c r="ZN87" s="50"/>
      <c r="ZO87" s="50"/>
      <c r="ZP87" s="50"/>
      <c r="ZQ87" s="50"/>
      <c r="ZR87" s="50"/>
      <c r="ZS87" s="50"/>
      <c r="ZT87" s="50"/>
      <c r="ZU87" s="50"/>
      <c r="ZV87" s="50"/>
      <c r="ZW87" s="50"/>
      <c r="ZX87" s="50"/>
      <c r="ZY87" s="50"/>
      <c r="ZZ87" s="50"/>
      <c r="AAA87" s="50"/>
      <c r="AAB87" s="50"/>
      <c r="AAC87" s="50"/>
      <c r="AAD87" s="50"/>
      <c r="AAE87" s="50"/>
      <c r="AAF87" s="50"/>
      <c r="AAG87" s="50"/>
      <c r="AAH87" s="50"/>
      <c r="AAI87" s="50"/>
      <c r="AAJ87" s="50"/>
      <c r="AAK87" s="50"/>
      <c r="AAL87" s="50"/>
      <c r="AAM87" s="50"/>
      <c r="AAN87" s="50"/>
      <c r="AAO87" s="50"/>
      <c r="AAP87" s="50"/>
      <c r="AAQ87" s="50"/>
      <c r="AAR87" s="50"/>
      <c r="AAS87" s="50"/>
      <c r="AAT87" s="50"/>
      <c r="AAU87" s="50"/>
      <c r="AAV87" s="50"/>
      <c r="AAW87" s="50"/>
      <c r="AAX87" s="50"/>
      <c r="AAY87" s="50"/>
      <c r="AAZ87" s="50"/>
      <c r="ABA87" s="50"/>
      <c r="ABB87" s="50"/>
      <c r="ABC87" s="50"/>
      <c r="ABD87" s="50"/>
      <c r="ABE87" s="50"/>
      <c r="ABF87" s="50"/>
      <c r="ABG87" s="50"/>
      <c r="ABH87" s="50"/>
      <c r="ABI87" s="50"/>
      <c r="ABJ87" s="50"/>
      <c r="ABK87" s="50"/>
      <c r="ABL87" s="50"/>
      <c r="ABM87" s="50"/>
      <c r="ABN87" s="50"/>
      <c r="ABO87" s="50"/>
      <c r="ABP87" s="50"/>
      <c r="ABQ87" s="50"/>
      <c r="ABR87" s="50"/>
      <c r="ABS87" s="50"/>
      <c r="ABT87" s="50"/>
      <c r="ABU87" s="50"/>
      <c r="ABV87" s="50"/>
      <c r="ABW87" s="50"/>
      <c r="ABX87" s="50"/>
      <c r="ABY87" s="50"/>
      <c r="ABZ87" s="50"/>
      <c r="ACA87" s="50"/>
      <c r="ACB87" s="50"/>
      <c r="ACC87" s="50"/>
      <c r="ACD87" s="50"/>
      <c r="ACE87" s="50"/>
      <c r="ACF87" s="50"/>
      <c r="ACG87" s="50"/>
      <c r="ACH87" s="50"/>
      <c r="ACI87" s="50"/>
      <c r="ACJ87" s="50"/>
      <c r="ACK87" s="50"/>
      <c r="ACL87" s="50"/>
      <c r="ACM87" s="50"/>
      <c r="ACN87" s="50"/>
      <c r="ACO87" s="50"/>
      <c r="ACP87" s="50"/>
      <c r="ACQ87" s="50"/>
      <c r="ACR87" s="50"/>
      <c r="ACS87" s="50"/>
      <c r="ACT87" s="50"/>
      <c r="ACU87" s="50"/>
      <c r="ACV87" s="50"/>
      <c r="ACW87" s="50"/>
      <c r="ACX87" s="50"/>
      <c r="ACY87" s="50"/>
      <c r="ACZ87" s="50"/>
      <c r="ADA87" s="50"/>
      <c r="ADB87" s="50"/>
      <c r="ADC87" s="50"/>
      <c r="ADD87" s="50"/>
      <c r="ADE87" s="50"/>
      <c r="ADF87" s="50"/>
      <c r="ADG87" s="50"/>
      <c r="ADH87" s="50"/>
      <c r="ADI87" s="50"/>
      <c r="ADJ87" s="50"/>
      <c r="ADK87" s="50"/>
      <c r="ADL87" s="50"/>
      <c r="ADM87" s="50"/>
      <c r="ADN87" s="50"/>
      <c r="ADO87" s="50"/>
      <c r="ADP87" s="50"/>
      <c r="ADQ87" s="50"/>
      <c r="ADR87" s="50"/>
      <c r="ADS87" s="50"/>
      <c r="ADT87" s="50"/>
      <c r="ADU87" s="50"/>
      <c r="ADV87" s="50"/>
      <c r="ADW87" s="50"/>
      <c r="ADX87" s="50"/>
      <c r="ADY87" s="50"/>
      <c r="ADZ87" s="50"/>
      <c r="AEA87" s="50"/>
      <c r="AEB87" s="50"/>
      <c r="AEC87" s="50"/>
      <c r="AED87" s="50"/>
      <c r="AEE87" s="50"/>
      <c r="AEF87" s="50"/>
      <c r="AEG87" s="50"/>
      <c r="AEH87" s="50"/>
      <c r="AEI87" s="50"/>
      <c r="AEJ87" s="50"/>
      <c r="AEK87" s="50"/>
      <c r="AEL87" s="50"/>
      <c r="AEM87" s="50"/>
      <c r="AEN87" s="50"/>
      <c r="AEO87" s="50"/>
      <c r="AEP87" s="50"/>
      <c r="AEQ87" s="50"/>
      <c r="AER87" s="50"/>
      <c r="AES87" s="50"/>
      <c r="AET87" s="50"/>
      <c r="AEU87" s="50"/>
      <c r="AEV87" s="50"/>
      <c r="AEW87" s="50"/>
      <c r="AEX87" s="50"/>
      <c r="AEY87" s="50"/>
      <c r="AEZ87" s="50"/>
      <c r="AFA87" s="50"/>
      <c r="AFB87" s="50"/>
      <c r="AFC87" s="50"/>
      <c r="AFD87" s="50"/>
      <c r="AFE87" s="50"/>
      <c r="AFF87" s="50"/>
      <c r="AFG87" s="50"/>
      <c r="AFH87" s="50"/>
      <c r="AFI87" s="50"/>
      <c r="AFJ87" s="50"/>
      <c r="AFK87" s="50"/>
      <c r="AFL87" s="50"/>
      <c r="AFM87" s="50"/>
      <c r="AFN87" s="50"/>
      <c r="AFO87" s="50"/>
      <c r="AFP87" s="50"/>
      <c r="AFQ87" s="50"/>
      <c r="AFR87" s="50"/>
      <c r="AFS87" s="50"/>
      <c r="AFT87" s="50"/>
      <c r="AFU87" s="50"/>
      <c r="AFV87" s="50"/>
      <c r="AFW87" s="50"/>
      <c r="AFX87" s="50"/>
      <c r="AFY87" s="50"/>
      <c r="AFZ87" s="50"/>
      <c r="AGA87" s="50"/>
      <c r="AGB87" s="50"/>
      <c r="AGC87" s="50"/>
      <c r="AGD87" s="50"/>
      <c r="AGE87" s="50"/>
      <c r="AGF87" s="50"/>
      <c r="AGG87" s="50"/>
      <c r="AGH87" s="50"/>
      <c r="AGI87" s="50"/>
      <c r="AGJ87" s="50"/>
      <c r="AGK87" s="50"/>
      <c r="AGL87" s="50"/>
      <c r="AGM87" s="50"/>
      <c r="AGN87" s="50"/>
      <c r="AGO87" s="50"/>
      <c r="AGP87" s="50"/>
      <c r="AGQ87" s="50"/>
      <c r="AGR87" s="50"/>
      <c r="AGS87" s="50"/>
      <c r="AGT87" s="50"/>
      <c r="AGU87" s="50"/>
      <c r="AGV87" s="50"/>
      <c r="AGW87" s="50"/>
      <c r="AGX87" s="50"/>
      <c r="AGY87" s="50"/>
      <c r="AGZ87" s="50"/>
      <c r="AHA87" s="50"/>
      <c r="AHB87" s="50"/>
      <c r="AHC87" s="50"/>
      <c r="AHD87" s="50"/>
      <c r="AHE87" s="50"/>
      <c r="AHF87" s="50"/>
      <c r="AHG87" s="50"/>
      <c r="AHH87" s="50"/>
      <c r="AHI87" s="50"/>
      <c r="AHJ87" s="50"/>
      <c r="AHK87" s="50"/>
      <c r="AHL87" s="50"/>
      <c r="AHM87" s="50"/>
      <c r="AHN87" s="50"/>
      <c r="AHO87" s="50"/>
      <c r="AHP87" s="50"/>
      <c r="AHQ87" s="50"/>
      <c r="AHR87" s="50"/>
      <c r="AHS87" s="50"/>
      <c r="AHT87" s="50"/>
      <c r="AHU87" s="50"/>
      <c r="AHV87" s="50"/>
      <c r="AHW87" s="50"/>
      <c r="AHX87" s="50"/>
      <c r="AHY87" s="50"/>
      <c r="AHZ87" s="50"/>
      <c r="AIA87" s="50"/>
      <c r="AIB87" s="50"/>
      <c r="AIC87" s="50"/>
      <c r="AID87" s="50"/>
      <c r="AIE87" s="50"/>
      <c r="AIF87" s="50"/>
      <c r="AIG87" s="50"/>
      <c r="AIH87" s="50"/>
      <c r="AII87" s="50"/>
      <c r="AIJ87" s="50"/>
      <c r="AIK87" s="50"/>
      <c r="AIL87" s="50"/>
      <c r="AIM87" s="50"/>
      <c r="AIN87" s="50"/>
      <c r="AIO87" s="50"/>
      <c r="AIP87" s="50"/>
      <c r="AIQ87" s="50"/>
      <c r="AIR87" s="50"/>
      <c r="AIS87" s="50"/>
      <c r="AIT87" s="50"/>
      <c r="AIU87" s="50"/>
      <c r="AIV87" s="50"/>
      <c r="AIW87" s="50"/>
      <c r="AIX87" s="50"/>
      <c r="AIY87" s="50"/>
      <c r="AIZ87" s="50"/>
      <c r="AJA87" s="50"/>
      <c r="AJB87" s="50"/>
      <c r="AJC87" s="50"/>
      <c r="AJD87" s="50"/>
      <c r="AJE87" s="50"/>
      <c r="AJF87" s="50"/>
      <c r="AJG87" s="50"/>
      <c r="AJH87" s="50"/>
      <c r="AJI87" s="50"/>
      <c r="AJJ87" s="50"/>
      <c r="AJK87" s="50"/>
      <c r="AJL87" s="50"/>
      <c r="AJM87" s="50"/>
      <c r="AJN87" s="50"/>
      <c r="AJO87" s="50"/>
      <c r="AJP87" s="50"/>
      <c r="AJQ87" s="50"/>
      <c r="AJR87" s="50"/>
      <c r="AJS87" s="50"/>
      <c r="AJT87" s="50"/>
      <c r="AJU87" s="50"/>
      <c r="AJV87" s="50"/>
      <c r="AJW87" s="50"/>
      <c r="AJX87" s="50"/>
      <c r="AJY87" s="50"/>
      <c r="AJZ87" s="50"/>
      <c r="AKA87" s="50"/>
      <c r="AKB87" s="50"/>
      <c r="AKC87" s="50"/>
      <c r="AKD87" s="50"/>
      <c r="AKE87" s="50"/>
      <c r="AKF87" s="50"/>
      <c r="AKG87" s="50"/>
      <c r="AKH87" s="50"/>
      <c r="AKI87" s="50"/>
      <c r="AKJ87" s="50"/>
      <c r="AKK87" s="50"/>
      <c r="AKL87" s="50"/>
      <c r="AKM87" s="50"/>
      <c r="AKN87" s="50"/>
      <c r="AKO87" s="50"/>
      <c r="AKP87" s="50"/>
      <c r="AKQ87" s="50"/>
      <c r="AKR87" s="50"/>
      <c r="AKS87" s="50"/>
      <c r="AKT87" s="50"/>
      <c r="AKU87" s="50"/>
      <c r="AKV87" s="50"/>
      <c r="AKW87" s="50"/>
      <c r="AKX87" s="50"/>
      <c r="AKY87" s="50"/>
      <c r="AKZ87" s="50"/>
      <c r="ALA87" s="50"/>
      <c r="ALB87" s="50"/>
      <c r="ALC87" s="50"/>
      <c r="ALD87" s="50"/>
      <c r="ALE87" s="50"/>
      <c r="ALF87" s="50"/>
      <c r="ALG87" s="50"/>
      <c r="ALH87" s="50"/>
      <c r="ALI87" s="50"/>
      <c r="ALJ87" s="50"/>
      <c r="ALK87" s="50"/>
      <c r="ALL87" s="50"/>
      <c r="ALM87" s="50"/>
      <c r="ALN87" s="50"/>
      <c r="ALO87" s="50"/>
      <c r="ALP87" s="50"/>
      <c r="ALQ87" s="50"/>
      <c r="ALR87" s="50"/>
      <c r="ALS87" s="50"/>
      <c r="ALT87" s="50"/>
      <c r="ALU87" s="50"/>
      <c r="ALV87" s="50"/>
      <c r="ALW87" s="50"/>
      <c r="ALX87" s="50"/>
      <c r="ALY87" s="50"/>
      <c r="ALZ87" s="50"/>
      <c r="AMA87" s="50"/>
      <c r="AMB87" s="50"/>
      <c r="AMC87" s="50"/>
      <c r="AMD87" s="50"/>
      <c r="AME87" s="50"/>
      <c r="AMF87" s="50"/>
      <c r="AMG87" s="50"/>
      <c r="AMH87" s="50"/>
      <c r="AMI87" s="50"/>
      <c r="AMJ87" s="50"/>
      <c r="AMK87" s="50"/>
      <c r="AML87" s="50"/>
      <c r="AMM87" s="50"/>
      <c r="AMN87" s="50"/>
      <c r="AMO87" s="50"/>
      <c r="AMP87" s="50"/>
      <c r="AMQ87" s="50"/>
      <c r="AMR87" s="50"/>
      <c r="AMS87" s="50"/>
      <c r="AMT87" s="50"/>
      <c r="AMU87" s="50"/>
      <c r="AMV87" s="50"/>
      <c r="AMW87" s="50"/>
      <c r="AMX87" s="50"/>
      <c r="AMY87" s="50"/>
      <c r="AMZ87" s="50"/>
      <c r="ANA87" s="50"/>
      <c r="ANB87" s="50"/>
      <c r="ANC87" s="50"/>
      <c r="AND87" s="50"/>
      <c r="ANE87" s="50"/>
      <c r="ANF87" s="50"/>
      <c r="ANG87" s="50"/>
      <c r="ANH87" s="50"/>
      <c r="ANI87" s="50"/>
      <c r="ANJ87" s="50"/>
      <c r="ANK87" s="50"/>
      <c r="ANL87" s="50"/>
      <c r="ANM87" s="50"/>
      <c r="ANN87" s="50"/>
      <c r="ANO87" s="50"/>
      <c r="ANP87" s="50"/>
      <c r="ANQ87" s="50"/>
      <c r="ANR87" s="50"/>
      <c r="ANS87" s="50"/>
      <c r="ANT87" s="50"/>
      <c r="ANU87" s="50"/>
      <c r="ANV87" s="50"/>
      <c r="ANW87" s="50"/>
      <c r="ANX87" s="50"/>
      <c r="ANY87" s="50"/>
      <c r="ANZ87" s="50"/>
      <c r="AOA87" s="50"/>
      <c r="AOB87" s="50"/>
      <c r="AOC87" s="50"/>
      <c r="AOD87" s="50"/>
      <c r="AOE87" s="50"/>
      <c r="AOF87" s="50"/>
      <c r="AOG87" s="50"/>
      <c r="AOH87" s="50"/>
      <c r="AOI87" s="50"/>
      <c r="AOJ87" s="50"/>
      <c r="AOK87" s="50"/>
      <c r="AOL87" s="50"/>
      <c r="AOM87" s="50"/>
      <c r="AON87" s="50"/>
      <c r="AOO87" s="50"/>
      <c r="AOP87" s="50"/>
      <c r="AOQ87" s="50"/>
      <c r="AOR87" s="50"/>
      <c r="AOS87" s="50"/>
      <c r="AOT87" s="50"/>
      <c r="AOU87" s="50"/>
      <c r="AOV87" s="50"/>
      <c r="AOW87" s="50"/>
      <c r="AOX87" s="50"/>
      <c r="AOY87" s="50"/>
      <c r="AOZ87" s="50"/>
      <c r="APA87" s="50"/>
      <c r="APB87" s="50"/>
      <c r="APC87" s="50"/>
      <c r="APD87" s="50"/>
      <c r="APE87" s="50"/>
      <c r="APF87" s="50"/>
      <c r="APG87" s="50"/>
      <c r="APH87" s="50"/>
      <c r="API87" s="50"/>
      <c r="APJ87" s="50"/>
      <c r="APK87" s="50"/>
      <c r="APL87" s="50"/>
      <c r="APM87" s="50"/>
      <c r="APN87" s="50"/>
      <c r="APO87" s="50"/>
      <c r="APP87" s="50"/>
      <c r="APQ87" s="50"/>
      <c r="APR87" s="50"/>
      <c r="APS87" s="50"/>
      <c r="APT87" s="50"/>
      <c r="APU87" s="50"/>
      <c r="APV87" s="50"/>
      <c r="APW87" s="50"/>
      <c r="APX87" s="50"/>
      <c r="APY87" s="50"/>
      <c r="APZ87" s="50"/>
      <c r="AQA87" s="50"/>
      <c r="AQB87" s="50"/>
      <c r="AQC87" s="50"/>
      <c r="AQD87" s="50"/>
      <c r="AQE87" s="50"/>
      <c r="AQF87" s="50"/>
      <c r="AQG87" s="50"/>
      <c r="AQH87" s="50"/>
      <c r="AQI87" s="50"/>
      <c r="AQJ87" s="50"/>
      <c r="AQK87" s="50"/>
      <c r="AQL87" s="50"/>
      <c r="AQM87" s="50"/>
      <c r="AQN87" s="50"/>
      <c r="AQO87" s="50"/>
      <c r="AQP87" s="50"/>
      <c r="AQQ87" s="50"/>
      <c r="AQR87" s="50"/>
      <c r="AQS87" s="50"/>
      <c r="AQT87" s="50"/>
      <c r="AQU87" s="50"/>
      <c r="AQV87" s="50"/>
      <c r="AQW87" s="50"/>
      <c r="AQX87" s="50"/>
      <c r="AQY87" s="50"/>
      <c r="AQZ87" s="50"/>
      <c r="ARA87" s="50"/>
      <c r="ARB87" s="50"/>
      <c r="ARC87" s="50"/>
      <c r="ARD87" s="50"/>
      <c r="ARE87" s="50"/>
      <c r="ARF87" s="50"/>
      <c r="ARG87" s="50"/>
      <c r="ARH87" s="50"/>
      <c r="ARI87" s="50"/>
      <c r="ARJ87" s="50"/>
      <c r="ARK87" s="50"/>
      <c r="ARL87" s="50"/>
      <c r="ARM87" s="50"/>
      <c r="ARN87" s="50"/>
      <c r="ARO87" s="50"/>
      <c r="ARP87" s="50"/>
      <c r="ARQ87" s="50"/>
      <c r="ARR87" s="50"/>
      <c r="ARS87" s="50"/>
      <c r="ART87" s="50"/>
      <c r="ARU87" s="50"/>
      <c r="ARV87" s="50"/>
      <c r="ARW87" s="50"/>
      <c r="ARX87" s="50"/>
      <c r="ARY87" s="50"/>
      <c r="ARZ87" s="50"/>
      <c r="ASA87" s="50"/>
      <c r="ASB87" s="50"/>
      <c r="ASC87" s="50"/>
      <c r="ASD87" s="50"/>
      <c r="ASE87" s="50"/>
      <c r="ASF87" s="50"/>
      <c r="ASG87" s="50"/>
      <c r="ASH87" s="50"/>
      <c r="ASI87" s="50"/>
      <c r="ASJ87" s="50"/>
      <c r="ASK87" s="50"/>
      <c r="ASL87" s="50"/>
      <c r="ASM87" s="50"/>
      <c r="ASN87" s="50"/>
      <c r="ASO87" s="50"/>
      <c r="ASP87" s="50"/>
      <c r="ASQ87" s="50"/>
      <c r="ASR87" s="50"/>
      <c r="ASS87" s="50"/>
      <c r="AST87" s="50"/>
      <c r="ASU87" s="50"/>
      <c r="ASV87" s="50"/>
      <c r="ASW87" s="50"/>
      <c r="ASX87" s="50"/>
      <c r="ASY87" s="50"/>
      <c r="ASZ87" s="50"/>
      <c r="ATA87" s="50"/>
      <c r="ATB87" s="50"/>
      <c r="ATC87" s="50"/>
      <c r="ATD87" s="50"/>
      <c r="ATE87" s="50"/>
      <c r="ATF87" s="50"/>
      <c r="ATG87" s="50"/>
      <c r="ATH87" s="50"/>
      <c r="ATI87" s="50"/>
      <c r="ATJ87" s="50"/>
      <c r="ATK87" s="50"/>
      <c r="ATL87" s="50"/>
      <c r="ATM87" s="50"/>
      <c r="ATN87" s="50"/>
      <c r="ATO87" s="50"/>
      <c r="ATP87" s="50"/>
      <c r="ATQ87" s="50"/>
      <c r="ATR87" s="50"/>
      <c r="ATS87" s="50"/>
      <c r="ATT87" s="50"/>
      <c r="ATU87" s="50"/>
      <c r="ATV87" s="50"/>
      <c r="ATW87" s="50"/>
      <c r="ATX87" s="50"/>
      <c r="ATY87" s="50"/>
      <c r="ATZ87" s="50"/>
      <c r="AUA87" s="50"/>
      <c r="AUB87" s="50"/>
      <c r="AUC87" s="50"/>
      <c r="AUD87" s="50"/>
      <c r="AUE87" s="50"/>
      <c r="AUF87" s="50"/>
      <c r="AUG87" s="50"/>
      <c r="AUH87" s="50"/>
      <c r="AUI87" s="50"/>
      <c r="AUJ87" s="50"/>
      <c r="AUK87" s="50"/>
      <c r="AUL87" s="50"/>
      <c r="AUM87" s="50"/>
      <c r="AUN87" s="50"/>
      <c r="AUO87" s="50"/>
      <c r="AUP87" s="50"/>
      <c r="AUQ87" s="50"/>
      <c r="AUR87" s="50"/>
      <c r="AUS87" s="50"/>
      <c r="AUT87" s="50"/>
      <c r="AUU87" s="50"/>
      <c r="AUV87" s="50"/>
      <c r="AUW87" s="50"/>
      <c r="AUX87" s="50"/>
      <c r="AUY87" s="50"/>
      <c r="AUZ87" s="50"/>
      <c r="AVA87" s="50"/>
      <c r="AVB87" s="50"/>
      <c r="AVC87" s="50"/>
      <c r="AVD87" s="50"/>
      <c r="AVE87" s="50"/>
      <c r="AVF87" s="50"/>
      <c r="AVG87" s="50"/>
      <c r="AVH87" s="50"/>
      <c r="AVI87" s="50"/>
      <c r="AVJ87" s="50"/>
      <c r="AVK87" s="50"/>
      <c r="AVL87" s="50"/>
      <c r="AVM87" s="50"/>
      <c r="AVN87" s="50"/>
      <c r="AVO87" s="50"/>
      <c r="AVP87" s="50"/>
      <c r="AVQ87" s="50"/>
      <c r="AVR87" s="50"/>
      <c r="AVS87" s="50"/>
      <c r="AVT87" s="50"/>
      <c r="AVU87" s="50"/>
      <c r="AVV87" s="50"/>
      <c r="AVW87" s="50"/>
      <c r="AVX87" s="50"/>
      <c r="AVY87" s="50"/>
      <c r="AVZ87" s="50"/>
      <c r="AWA87" s="50"/>
      <c r="AWB87" s="50"/>
      <c r="AWC87" s="50"/>
      <c r="AWD87" s="50"/>
      <c r="AWE87" s="50"/>
      <c r="AWF87" s="50"/>
      <c r="AWG87" s="50"/>
      <c r="AWH87" s="50"/>
      <c r="AWI87" s="50"/>
      <c r="AWJ87" s="50"/>
      <c r="AWK87" s="50"/>
      <c r="AWL87" s="50"/>
      <c r="AWM87" s="50"/>
      <c r="AWN87" s="50"/>
      <c r="AWO87" s="50"/>
      <c r="AWP87" s="50"/>
      <c r="AWQ87" s="50"/>
      <c r="AWR87" s="50"/>
      <c r="AWS87" s="50"/>
      <c r="AWT87" s="50"/>
      <c r="AWU87" s="50"/>
      <c r="AWV87" s="50"/>
      <c r="AWW87" s="50"/>
      <c r="AWX87" s="50"/>
      <c r="AWY87" s="50"/>
      <c r="AWZ87" s="50"/>
      <c r="AXA87" s="50"/>
      <c r="AXB87" s="50"/>
      <c r="AXC87" s="50"/>
      <c r="AXD87" s="50"/>
      <c r="AXE87" s="50"/>
      <c r="AXF87" s="50"/>
      <c r="AXG87" s="50"/>
      <c r="AXH87" s="50"/>
      <c r="AXI87" s="50"/>
      <c r="AXJ87" s="50"/>
      <c r="AXK87" s="50"/>
      <c r="AXL87" s="50"/>
      <c r="AXM87" s="50"/>
      <c r="AXN87" s="50"/>
      <c r="AXO87" s="50"/>
      <c r="AXP87" s="50"/>
      <c r="AXQ87" s="50"/>
      <c r="AXR87" s="50"/>
      <c r="AXS87" s="50"/>
      <c r="AXT87" s="50"/>
      <c r="AXU87" s="50"/>
      <c r="AXV87" s="50"/>
      <c r="AXW87" s="50"/>
      <c r="AXX87" s="50"/>
      <c r="AXY87" s="50"/>
      <c r="AXZ87" s="50"/>
      <c r="AYA87" s="50"/>
      <c r="AYB87" s="50"/>
      <c r="AYC87" s="50"/>
      <c r="AYD87" s="50"/>
      <c r="AYE87" s="50"/>
      <c r="AYF87" s="50"/>
      <c r="AYG87" s="50"/>
      <c r="AYH87" s="50"/>
      <c r="AYI87" s="50"/>
      <c r="AYJ87" s="50"/>
      <c r="AYK87" s="50"/>
      <c r="AYL87" s="50"/>
      <c r="AYM87" s="50"/>
      <c r="AYN87" s="50"/>
      <c r="AYO87" s="50"/>
      <c r="AYP87" s="50"/>
      <c r="AYQ87" s="50"/>
      <c r="AYR87" s="50"/>
      <c r="AYS87" s="50"/>
      <c r="AYT87" s="50"/>
      <c r="AYU87" s="50"/>
      <c r="AYV87" s="50"/>
      <c r="AYW87" s="50"/>
      <c r="AYX87" s="50"/>
      <c r="AYY87" s="50"/>
      <c r="AYZ87" s="50"/>
      <c r="AZA87" s="50"/>
      <c r="AZB87" s="50"/>
      <c r="AZC87" s="50"/>
      <c r="AZD87" s="50"/>
      <c r="AZE87" s="50"/>
      <c r="AZF87" s="50"/>
      <c r="AZG87" s="50"/>
      <c r="AZH87" s="50"/>
      <c r="AZI87" s="50"/>
      <c r="AZJ87" s="50"/>
      <c r="AZK87" s="50"/>
      <c r="AZL87" s="50"/>
      <c r="AZM87" s="50"/>
      <c r="AZN87" s="50"/>
      <c r="AZO87" s="50"/>
      <c r="AZP87" s="50"/>
      <c r="AZQ87" s="50"/>
      <c r="AZR87" s="50"/>
      <c r="AZS87" s="50"/>
      <c r="AZT87" s="50"/>
      <c r="AZU87" s="50"/>
      <c r="AZV87" s="50"/>
      <c r="AZW87" s="50"/>
      <c r="AZX87" s="50"/>
      <c r="AZY87" s="50"/>
      <c r="AZZ87" s="50"/>
      <c r="BAA87" s="50"/>
      <c r="BAB87" s="50"/>
      <c r="BAC87" s="50"/>
      <c r="BAD87" s="50"/>
      <c r="BAE87" s="50"/>
      <c r="BAF87" s="50"/>
      <c r="BAG87" s="50"/>
      <c r="BAH87" s="50"/>
      <c r="BAI87" s="50"/>
      <c r="BAJ87" s="50"/>
      <c r="BAK87" s="50"/>
      <c r="BAL87" s="50"/>
      <c r="BAM87" s="50"/>
      <c r="BAN87" s="50"/>
      <c r="BAO87" s="50"/>
      <c r="BAP87" s="50"/>
      <c r="BAQ87" s="50"/>
      <c r="BAR87" s="50"/>
      <c r="BAS87" s="50"/>
      <c r="BAT87" s="50"/>
      <c r="BAU87" s="50"/>
      <c r="BAV87" s="50"/>
      <c r="BAW87" s="50"/>
      <c r="BAX87" s="50"/>
      <c r="BAY87" s="50"/>
      <c r="BAZ87" s="50"/>
      <c r="BBA87" s="50"/>
      <c r="BBB87" s="50"/>
      <c r="BBC87" s="50"/>
      <c r="BBD87" s="50"/>
      <c r="BBE87" s="50"/>
      <c r="BBF87" s="50"/>
      <c r="BBG87" s="50"/>
      <c r="BBH87" s="50"/>
      <c r="BBI87" s="50"/>
      <c r="BBJ87" s="50"/>
      <c r="BBK87" s="50"/>
      <c r="BBL87" s="50"/>
      <c r="BBM87" s="50"/>
      <c r="BBN87" s="50"/>
      <c r="BBO87" s="50"/>
      <c r="BBP87" s="50"/>
      <c r="BBQ87" s="50"/>
      <c r="BBR87" s="50"/>
      <c r="BBS87" s="50"/>
      <c r="BBT87" s="50"/>
      <c r="BBU87" s="50"/>
      <c r="BBV87" s="50"/>
      <c r="BBW87" s="50"/>
      <c r="BBX87" s="50"/>
      <c r="BBY87" s="50"/>
      <c r="BBZ87" s="50"/>
      <c r="BCA87" s="50"/>
      <c r="BCB87" s="50"/>
      <c r="BCC87" s="50"/>
      <c r="BCD87" s="50"/>
      <c r="BCE87" s="50"/>
      <c r="BCF87" s="50"/>
      <c r="BCG87" s="50"/>
      <c r="BCH87" s="50"/>
      <c r="BCI87" s="50"/>
      <c r="BCJ87" s="50"/>
      <c r="BCK87" s="50"/>
      <c r="BCL87" s="50"/>
      <c r="BCM87" s="50"/>
      <c r="BCN87" s="50"/>
      <c r="BCO87" s="50"/>
      <c r="BCP87" s="50"/>
      <c r="BCQ87" s="50"/>
      <c r="BCR87" s="50"/>
      <c r="BCS87" s="50"/>
      <c r="BCT87" s="50"/>
      <c r="BCU87" s="50"/>
      <c r="BCV87" s="50"/>
      <c r="BCW87" s="50"/>
      <c r="BCX87" s="50"/>
      <c r="BCY87" s="50"/>
      <c r="BCZ87" s="50"/>
      <c r="BDA87" s="50"/>
      <c r="BDB87" s="50"/>
      <c r="BDC87" s="50"/>
      <c r="BDD87" s="50"/>
      <c r="BDE87" s="50"/>
      <c r="BDF87" s="50"/>
      <c r="BDG87" s="50"/>
      <c r="BDH87" s="50"/>
      <c r="BDI87" s="50"/>
      <c r="BDJ87" s="50"/>
      <c r="BDK87" s="50"/>
      <c r="BDL87" s="50"/>
      <c r="BDM87" s="50"/>
      <c r="BDN87" s="50"/>
      <c r="BDO87" s="50"/>
      <c r="BDP87" s="50"/>
      <c r="BDQ87" s="50"/>
      <c r="BDR87" s="50"/>
      <c r="BDS87" s="50"/>
      <c r="BDT87" s="50"/>
      <c r="BDU87" s="50"/>
      <c r="BDV87" s="50"/>
      <c r="BDW87" s="50"/>
      <c r="BDX87" s="50"/>
      <c r="BDY87" s="50"/>
      <c r="BDZ87" s="50"/>
      <c r="BEA87" s="50"/>
      <c r="BEB87" s="50"/>
      <c r="BEC87" s="50"/>
      <c r="BED87" s="50"/>
      <c r="BEE87" s="50"/>
      <c r="BEF87" s="50"/>
      <c r="BEG87" s="50"/>
      <c r="BEH87" s="50"/>
      <c r="BEI87" s="50"/>
      <c r="BEJ87" s="50"/>
      <c r="BEK87" s="50"/>
      <c r="BEL87" s="50"/>
      <c r="BEM87" s="50"/>
      <c r="BEN87" s="50"/>
      <c r="BEO87" s="50"/>
      <c r="BEP87" s="50"/>
      <c r="BEQ87" s="50"/>
      <c r="BER87" s="50"/>
      <c r="BES87" s="50"/>
      <c r="BET87" s="50"/>
      <c r="BEU87" s="50"/>
      <c r="BEV87" s="50"/>
      <c r="BEW87" s="50"/>
      <c r="BEX87" s="50"/>
      <c r="BEY87" s="50"/>
      <c r="BEZ87" s="50"/>
      <c r="BFA87" s="50"/>
      <c r="BFB87" s="50"/>
      <c r="BFC87" s="50"/>
      <c r="BFD87" s="50"/>
      <c r="BFE87" s="50"/>
      <c r="BFF87" s="50"/>
      <c r="BFG87" s="50"/>
      <c r="BFH87" s="50"/>
      <c r="BFI87" s="50"/>
      <c r="BFJ87" s="50"/>
      <c r="BFK87" s="50"/>
      <c r="BFL87" s="50"/>
      <c r="BFM87" s="50"/>
      <c r="BFN87" s="50"/>
      <c r="BFO87" s="50"/>
      <c r="BFP87" s="50"/>
      <c r="BFQ87" s="50"/>
      <c r="BFR87" s="50"/>
      <c r="BFS87" s="50"/>
      <c r="BFT87" s="50"/>
      <c r="BFU87" s="50"/>
      <c r="BFV87" s="50"/>
      <c r="BFW87" s="50"/>
      <c r="BFX87" s="50"/>
      <c r="BFY87" s="50"/>
      <c r="BFZ87" s="50"/>
      <c r="BGA87" s="50"/>
      <c r="BGB87" s="50"/>
      <c r="BGC87" s="50"/>
      <c r="BGD87" s="50"/>
      <c r="BGE87" s="50"/>
      <c r="BGF87" s="50"/>
      <c r="BGG87" s="50"/>
      <c r="BGH87" s="50"/>
      <c r="BGI87" s="50"/>
      <c r="BGJ87" s="50"/>
      <c r="BGK87" s="50"/>
      <c r="BGL87" s="50"/>
      <c r="BGM87" s="50"/>
      <c r="BGN87" s="50"/>
      <c r="BGO87" s="50"/>
      <c r="BGP87" s="50"/>
      <c r="BGQ87" s="50"/>
      <c r="BGR87" s="50"/>
      <c r="BGS87" s="50"/>
      <c r="BGT87" s="50"/>
      <c r="BGU87" s="50"/>
      <c r="BGV87" s="50"/>
      <c r="BGW87" s="50"/>
      <c r="BGX87" s="50"/>
      <c r="BGY87" s="50"/>
      <c r="BGZ87" s="50"/>
      <c r="BHA87" s="50"/>
      <c r="BHB87" s="50"/>
      <c r="BHC87" s="50"/>
      <c r="BHD87" s="50"/>
      <c r="BHE87" s="50"/>
      <c r="BHF87" s="50"/>
      <c r="BHG87" s="50"/>
      <c r="BHH87" s="50"/>
      <c r="BHI87" s="50"/>
      <c r="BHJ87" s="50"/>
      <c r="BHK87" s="50"/>
      <c r="BHL87" s="50"/>
      <c r="BHM87" s="50"/>
      <c r="BHN87" s="50"/>
      <c r="BHO87" s="50"/>
      <c r="BHP87" s="50"/>
      <c r="BHQ87" s="50"/>
      <c r="BHR87" s="50"/>
      <c r="BHS87" s="50"/>
      <c r="BHT87" s="50"/>
      <c r="BHU87" s="50"/>
      <c r="BHV87" s="50"/>
      <c r="BHW87" s="50"/>
      <c r="BHX87" s="50"/>
      <c r="BHY87" s="50"/>
      <c r="BHZ87" s="50"/>
      <c r="BIA87" s="50"/>
      <c r="BIB87" s="50"/>
      <c r="BIC87" s="50"/>
      <c r="BID87" s="50"/>
      <c r="BIE87" s="50"/>
      <c r="BIF87" s="50"/>
      <c r="BIG87" s="50"/>
      <c r="BIH87" s="50"/>
      <c r="BII87" s="50"/>
      <c r="BIJ87" s="50"/>
      <c r="BIK87" s="50"/>
      <c r="BIL87" s="50"/>
      <c r="BIM87" s="50"/>
      <c r="BIN87" s="50"/>
      <c r="BIO87" s="50"/>
      <c r="BIP87" s="50"/>
      <c r="BIQ87" s="50"/>
      <c r="BIR87" s="50"/>
      <c r="BIS87" s="50"/>
      <c r="BIT87" s="50"/>
      <c r="BIU87" s="50"/>
      <c r="BIV87" s="50"/>
      <c r="BIW87" s="50"/>
      <c r="BIX87" s="50"/>
      <c r="BIY87" s="50"/>
      <c r="BIZ87" s="50"/>
      <c r="BJA87" s="50"/>
      <c r="BJB87" s="50"/>
      <c r="BJC87" s="50"/>
      <c r="BJD87" s="50"/>
      <c r="BJE87" s="50"/>
      <c r="BJF87" s="50"/>
      <c r="BJG87" s="50"/>
      <c r="BJH87" s="50"/>
      <c r="BJI87" s="50"/>
      <c r="BJJ87" s="50"/>
      <c r="BJK87" s="50"/>
      <c r="BJL87" s="50"/>
      <c r="BJM87" s="50"/>
      <c r="BJN87" s="50"/>
      <c r="BJO87" s="50"/>
      <c r="BJP87" s="50"/>
      <c r="BJQ87" s="50"/>
      <c r="BJR87" s="50"/>
      <c r="BJS87" s="50"/>
      <c r="BJT87" s="50"/>
      <c r="BJU87" s="50"/>
      <c r="BJV87" s="50"/>
      <c r="BJW87" s="50"/>
      <c r="BJX87" s="50"/>
      <c r="BJY87" s="50"/>
      <c r="BJZ87" s="50"/>
      <c r="BKA87" s="50"/>
      <c r="BKB87" s="50"/>
      <c r="BKC87" s="50"/>
      <c r="BKD87" s="50"/>
      <c r="BKE87" s="50"/>
      <c r="BKF87" s="50"/>
      <c r="BKG87" s="50"/>
      <c r="BKH87" s="50"/>
      <c r="BKI87" s="50"/>
      <c r="BKJ87" s="50"/>
      <c r="BKK87" s="50"/>
      <c r="BKL87" s="50"/>
      <c r="BKM87" s="50"/>
      <c r="BKN87" s="50"/>
      <c r="BKO87" s="50"/>
      <c r="BKP87" s="50"/>
      <c r="BKQ87" s="50"/>
      <c r="BKR87" s="50"/>
      <c r="BKS87" s="50"/>
      <c r="BKT87" s="50"/>
      <c r="BKU87" s="50"/>
      <c r="BKV87" s="50"/>
      <c r="BKW87" s="50"/>
      <c r="BKX87" s="50"/>
      <c r="BKY87" s="50"/>
      <c r="BKZ87" s="50"/>
      <c r="BLA87" s="50"/>
      <c r="BLB87" s="50"/>
      <c r="BLC87" s="50"/>
      <c r="BLD87" s="50"/>
      <c r="BLE87" s="50"/>
      <c r="BLF87" s="50"/>
      <c r="BLG87" s="50"/>
      <c r="BLH87" s="50"/>
      <c r="BLI87" s="50"/>
      <c r="BLJ87" s="50"/>
      <c r="BLK87" s="50"/>
      <c r="BLL87" s="50"/>
      <c r="BLM87" s="50"/>
      <c r="BLN87" s="50"/>
      <c r="BLO87" s="50"/>
      <c r="BLP87" s="50"/>
      <c r="BLQ87" s="50"/>
      <c r="BLR87" s="50"/>
      <c r="BLS87" s="50"/>
      <c r="BLT87" s="50"/>
      <c r="BLU87" s="50"/>
      <c r="BLV87" s="50"/>
      <c r="BLW87" s="50"/>
      <c r="BLX87" s="50"/>
      <c r="BLY87" s="50"/>
      <c r="BLZ87" s="50"/>
      <c r="BMA87" s="50"/>
      <c r="BMB87" s="50"/>
      <c r="BMC87" s="50"/>
      <c r="BMD87" s="50"/>
      <c r="BME87" s="50"/>
      <c r="BMF87" s="50"/>
      <c r="BMG87" s="50"/>
      <c r="BMH87" s="50"/>
      <c r="BMI87" s="50"/>
      <c r="BMJ87" s="50"/>
      <c r="BMK87" s="50"/>
      <c r="BML87" s="50"/>
      <c r="BMM87" s="50"/>
      <c r="BMN87" s="50"/>
      <c r="BMO87" s="50"/>
      <c r="BMP87" s="50"/>
      <c r="BMQ87" s="50"/>
      <c r="BMR87" s="50"/>
      <c r="BMS87" s="50"/>
      <c r="BMT87" s="50"/>
      <c r="BMU87" s="50"/>
      <c r="BMV87" s="50"/>
      <c r="BMW87" s="50"/>
      <c r="BMX87" s="50"/>
      <c r="BMY87" s="50"/>
      <c r="BMZ87" s="50"/>
      <c r="BNA87" s="50"/>
      <c r="BNB87" s="50"/>
      <c r="BNC87" s="50"/>
      <c r="BND87" s="50"/>
      <c r="BNE87" s="50"/>
      <c r="BNF87" s="50"/>
      <c r="BNG87" s="50"/>
      <c r="BNH87" s="50"/>
      <c r="BNI87" s="50"/>
      <c r="BNJ87" s="50"/>
      <c r="BNK87" s="50"/>
      <c r="BNL87" s="50"/>
      <c r="BNM87" s="50"/>
      <c r="BNN87" s="50"/>
      <c r="BNO87" s="50"/>
      <c r="BNP87" s="50"/>
      <c r="BNQ87" s="50"/>
      <c r="BNR87" s="50"/>
      <c r="BNS87" s="50"/>
      <c r="BNT87" s="50"/>
      <c r="BNU87" s="50"/>
      <c r="BNV87" s="50"/>
      <c r="BNW87" s="50"/>
      <c r="BNX87" s="50"/>
      <c r="BNY87" s="50"/>
      <c r="BNZ87" s="50"/>
      <c r="BOA87" s="50"/>
      <c r="BOB87" s="50"/>
      <c r="BOC87" s="50"/>
      <c r="BOD87" s="50"/>
      <c r="BOE87" s="50"/>
      <c r="BOF87" s="50"/>
      <c r="BOG87" s="50"/>
      <c r="BOH87" s="50"/>
      <c r="BOI87" s="50"/>
      <c r="BOJ87" s="50"/>
      <c r="BOK87" s="50"/>
      <c r="BOL87" s="50"/>
      <c r="BOM87" s="50"/>
      <c r="BON87" s="50"/>
      <c r="BOO87" s="50"/>
      <c r="BOP87" s="50"/>
      <c r="BOQ87" s="50"/>
      <c r="BOR87" s="50"/>
      <c r="BOS87" s="50"/>
      <c r="BOT87" s="50"/>
      <c r="BOU87" s="50"/>
      <c r="BOV87" s="50"/>
      <c r="BOW87" s="50"/>
      <c r="BOX87" s="50"/>
      <c r="BOY87" s="50"/>
      <c r="BOZ87" s="50"/>
      <c r="BPA87" s="50"/>
      <c r="BPB87" s="50"/>
      <c r="BPC87" s="50"/>
      <c r="BPD87" s="50"/>
      <c r="BPE87" s="50"/>
      <c r="BPF87" s="50"/>
      <c r="BPG87" s="50"/>
      <c r="BPH87" s="50"/>
      <c r="BPI87" s="50"/>
      <c r="BPJ87" s="50"/>
      <c r="BPK87" s="50"/>
      <c r="BPL87" s="50"/>
      <c r="BPM87" s="50"/>
      <c r="BPN87" s="50"/>
      <c r="BPO87" s="50"/>
      <c r="BPP87" s="50"/>
      <c r="BPQ87" s="50"/>
      <c r="BPR87" s="50"/>
      <c r="BPS87" s="50"/>
      <c r="BPT87" s="50"/>
      <c r="BPU87" s="50"/>
      <c r="BPV87" s="50"/>
      <c r="BPW87" s="50"/>
      <c r="BPX87" s="50"/>
      <c r="BPY87" s="50"/>
      <c r="BPZ87" s="50"/>
      <c r="BQA87" s="50"/>
      <c r="BQB87" s="50"/>
      <c r="BQC87" s="50"/>
      <c r="BQD87" s="50"/>
      <c r="BQE87" s="50"/>
      <c r="BQF87" s="50"/>
      <c r="BQG87" s="50"/>
      <c r="BQH87" s="50"/>
      <c r="BQI87" s="50"/>
      <c r="BQJ87" s="50"/>
      <c r="BQK87" s="50"/>
      <c r="BQL87" s="50"/>
      <c r="BQM87" s="50"/>
      <c r="BQN87" s="50"/>
      <c r="BQO87" s="50"/>
      <c r="BQP87" s="50"/>
      <c r="BQQ87" s="50"/>
      <c r="BQR87" s="50"/>
      <c r="BQS87" s="50"/>
      <c r="BQT87" s="50"/>
      <c r="BQU87" s="50"/>
      <c r="BQV87" s="50"/>
      <c r="BQW87" s="50"/>
      <c r="BQX87" s="50"/>
      <c r="BQY87" s="50"/>
      <c r="BQZ87" s="50"/>
      <c r="BRA87" s="50"/>
      <c r="BRB87" s="50"/>
      <c r="BRC87" s="50"/>
      <c r="BRD87" s="50"/>
      <c r="BRE87" s="50"/>
      <c r="BRF87" s="50"/>
      <c r="BRG87" s="50"/>
      <c r="BRH87" s="50"/>
      <c r="BRI87" s="50"/>
      <c r="BRJ87" s="50"/>
      <c r="BRK87" s="50"/>
      <c r="BRL87" s="50"/>
      <c r="BRM87" s="50"/>
      <c r="BRN87" s="50"/>
      <c r="BRO87" s="50"/>
      <c r="BRP87" s="50"/>
      <c r="BRQ87" s="50"/>
      <c r="BRR87" s="50"/>
      <c r="BRS87" s="50"/>
      <c r="BRT87" s="50"/>
      <c r="BRU87" s="50"/>
      <c r="BRV87" s="50"/>
      <c r="BRW87" s="50"/>
      <c r="BRX87" s="50"/>
      <c r="BRY87" s="50"/>
      <c r="BRZ87" s="50"/>
      <c r="BSA87" s="50"/>
      <c r="BSB87" s="50"/>
      <c r="BSC87" s="50"/>
      <c r="BSD87" s="50"/>
      <c r="BSE87" s="50"/>
      <c r="BSF87" s="50"/>
      <c r="BSG87" s="50"/>
      <c r="BSH87" s="50"/>
      <c r="BSI87" s="50"/>
      <c r="BSJ87" s="50"/>
      <c r="BSK87" s="50"/>
      <c r="BSL87" s="50"/>
      <c r="BSM87" s="50"/>
      <c r="BSN87" s="50"/>
      <c r="BSO87" s="50"/>
      <c r="BSP87" s="50"/>
      <c r="BSQ87" s="50"/>
      <c r="BSR87" s="50"/>
      <c r="BSS87" s="50"/>
      <c r="BST87" s="50"/>
      <c r="BSU87" s="50"/>
      <c r="BSV87" s="50"/>
      <c r="BSW87" s="50"/>
      <c r="BSX87" s="50"/>
      <c r="BSY87" s="50"/>
      <c r="BSZ87" s="50"/>
      <c r="BTA87" s="50"/>
      <c r="BTB87" s="50"/>
      <c r="BTC87" s="50"/>
      <c r="BTD87" s="50"/>
      <c r="BTE87" s="50"/>
      <c r="BTF87" s="50"/>
      <c r="BTG87" s="50"/>
      <c r="BTH87" s="50"/>
      <c r="BTI87" s="50"/>
      <c r="BTJ87" s="50"/>
      <c r="BTK87" s="50"/>
      <c r="BTL87" s="50"/>
      <c r="BTM87" s="50"/>
      <c r="BTN87" s="50"/>
      <c r="BTO87" s="50"/>
      <c r="BTP87" s="50"/>
      <c r="BTQ87" s="50"/>
      <c r="BTR87" s="50"/>
      <c r="BTS87" s="50"/>
      <c r="BTT87" s="50"/>
      <c r="BTU87" s="50"/>
      <c r="BTV87" s="50"/>
      <c r="BTW87" s="50"/>
      <c r="BTX87" s="50"/>
      <c r="BTY87" s="50"/>
      <c r="BTZ87" s="50"/>
      <c r="BUA87" s="50"/>
      <c r="BUB87" s="50"/>
      <c r="BUC87" s="50"/>
      <c r="BUD87" s="50"/>
      <c r="BUE87" s="50"/>
      <c r="BUF87" s="50"/>
      <c r="BUG87" s="50"/>
      <c r="BUH87" s="50"/>
      <c r="BUI87" s="50"/>
      <c r="BUJ87" s="50"/>
      <c r="BUK87" s="50"/>
      <c r="BUL87" s="50"/>
      <c r="BUM87" s="50"/>
      <c r="BUN87" s="50"/>
      <c r="BUO87" s="50"/>
      <c r="BUP87" s="50"/>
      <c r="BUQ87" s="50"/>
      <c r="BUR87" s="50"/>
      <c r="BUS87" s="50"/>
      <c r="BUT87" s="50"/>
      <c r="BUU87" s="50"/>
      <c r="BUV87" s="50"/>
      <c r="BUW87" s="50"/>
      <c r="BUX87" s="50"/>
      <c r="BUY87" s="50"/>
      <c r="BUZ87" s="50"/>
      <c r="BVA87" s="50"/>
      <c r="BVB87" s="50"/>
      <c r="BVC87" s="50"/>
      <c r="BVD87" s="50"/>
      <c r="BVE87" s="50"/>
      <c r="BVF87" s="50"/>
      <c r="BVG87" s="50"/>
      <c r="BVH87" s="50"/>
      <c r="BVI87" s="50"/>
      <c r="BVJ87" s="50"/>
      <c r="BVK87" s="50"/>
      <c r="BVL87" s="50"/>
      <c r="BVM87" s="50"/>
      <c r="BVN87" s="50"/>
      <c r="BVO87" s="50"/>
      <c r="BVP87" s="50"/>
      <c r="BVQ87" s="50"/>
      <c r="BVR87" s="50"/>
      <c r="BVS87" s="50"/>
      <c r="BVT87" s="50"/>
      <c r="BVU87" s="50"/>
      <c r="BVV87" s="50"/>
      <c r="BVW87" s="50"/>
      <c r="BVX87" s="50"/>
      <c r="BVY87" s="50"/>
      <c r="BVZ87" s="50"/>
      <c r="BWA87" s="50"/>
      <c r="BWB87" s="50"/>
      <c r="BWC87" s="50"/>
      <c r="BWD87" s="50"/>
      <c r="BWE87" s="50"/>
      <c r="BWF87" s="50"/>
      <c r="BWG87" s="50"/>
      <c r="BWH87" s="50"/>
      <c r="BWI87" s="50"/>
      <c r="BWJ87" s="50"/>
      <c r="BWK87" s="50"/>
      <c r="BWL87" s="50"/>
      <c r="BWM87" s="50"/>
      <c r="BWN87" s="50"/>
      <c r="BWO87" s="50"/>
      <c r="BWP87" s="50"/>
      <c r="BWQ87" s="50"/>
      <c r="BWR87" s="50"/>
      <c r="BWS87" s="50"/>
      <c r="BWT87" s="50"/>
      <c r="BWU87" s="50"/>
      <c r="BWV87" s="50"/>
      <c r="BWW87" s="50"/>
      <c r="BWX87" s="50"/>
      <c r="BWY87" s="50"/>
      <c r="BWZ87" s="50"/>
      <c r="BXA87" s="50"/>
      <c r="BXB87" s="50"/>
      <c r="BXC87" s="50"/>
      <c r="BXD87" s="50"/>
      <c r="BXE87" s="50"/>
      <c r="BXF87" s="50"/>
      <c r="BXG87" s="50"/>
      <c r="BXH87" s="50"/>
      <c r="BXI87" s="50"/>
      <c r="BXJ87" s="50"/>
      <c r="BXK87" s="50"/>
      <c r="BXL87" s="50"/>
      <c r="BXM87" s="50"/>
      <c r="BXN87" s="50"/>
      <c r="BXO87" s="50"/>
      <c r="BXP87" s="50"/>
      <c r="BXQ87" s="50"/>
      <c r="BXR87" s="50"/>
      <c r="BXS87" s="50"/>
      <c r="BXT87" s="50"/>
      <c r="BXU87" s="50"/>
      <c r="BXV87" s="50"/>
      <c r="BXW87" s="50"/>
      <c r="BXX87" s="50"/>
      <c r="BXY87" s="50"/>
      <c r="BXZ87" s="50"/>
      <c r="BYA87" s="50"/>
      <c r="BYB87" s="50"/>
      <c r="BYC87" s="50"/>
      <c r="BYD87" s="50"/>
      <c r="BYE87" s="50"/>
      <c r="BYF87" s="50"/>
      <c r="BYG87" s="50"/>
      <c r="BYH87" s="50"/>
      <c r="BYI87" s="50"/>
      <c r="BYJ87" s="50"/>
      <c r="BYK87" s="50"/>
      <c r="BYL87" s="50"/>
      <c r="BYM87" s="50"/>
      <c r="BYN87" s="50"/>
      <c r="BYO87" s="50"/>
      <c r="BYP87" s="50"/>
      <c r="BYQ87" s="50"/>
      <c r="BYR87" s="50"/>
      <c r="BYS87" s="50"/>
      <c r="BYT87" s="50"/>
      <c r="BYU87" s="50"/>
      <c r="BYV87" s="50"/>
      <c r="BYW87" s="50"/>
      <c r="BYX87" s="50"/>
      <c r="BYY87" s="50"/>
      <c r="BYZ87" s="50"/>
      <c r="BZA87" s="50"/>
      <c r="BZB87" s="50"/>
      <c r="BZC87" s="50"/>
      <c r="BZD87" s="50"/>
      <c r="BZE87" s="50"/>
      <c r="BZF87" s="50"/>
      <c r="BZG87" s="50"/>
      <c r="BZH87" s="50"/>
      <c r="BZI87" s="50"/>
      <c r="BZJ87" s="50"/>
      <c r="BZK87" s="50"/>
      <c r="BZL87" s="50"/>
      <c r="BZM87" s="50"/>
      <c r="BZN87" s="50"/>
      <c r="BZO87" s="50"/>
      <c r="BZP87" s="50"/>
      <c r="BZQ87" s="50"/>
      <c r="BZR87" s="50"/>
      <c r="BZS87" s="50"/>
      <c r="BZT87" s="50"/>
      <c r="BZU87" s="50"/>
      <c r="BZV87" s="50"/>
      <c r="BZW87" s="50"/>
      <c r="BZX87" s="50"/>
      <c r="BZY87" s="50"/>
      <c r="BZZ87" s="50"/>
      <c r="CAA87" s="50"/>
      <c r="CAB87" s="50"/>
      <c r="CAC87" s="50"/>
      <c r="CAD87" s="50"/>
      <c r="CAE87" s="50"/>
      <c r="CAF87" s="50"/>
      <c r="CAG87" s="50"/>
      <c r="CAH87" s="50"/>
      <c r="CAI87" s="50"/>
      <c r="CAJ87" s="50"/>
      <c r="CAK87" s="50"/>
      <c r="CAL87" s="50"/>
      <c r="CAM87" s="50"/>
      <c r="CAN87" s="50"/>
      <c r="CAO87" s="50"/>
      <c r="CAP87" s="50"/>
      <c r="CAQ87" s="50"/>
      <c r="CAR87" s="50"/>
      <c r="CAS87" s="50"/>
      <c r="CAT87" s="50"/>
      <c r="CAU87" s="50"/>
      <c r="CAV87" s="50"/>
      <c r="CAW87" s="50"/>
      <c r="CAX87" s="50"/>
      <c r="CAY87" s="50"/>
      <c r="CAZ87" s="50"/>
      <c r="CBA87" s="50"/>
      <c r="CBB87" s="50"/>
      <c r="CBC87" s="50"/>
      <c r="CBD87" s="50"/>
      <c r="CBE87" s="50"/>
      <c r="CBF87" s="50"/>
      <c r="CBG87" s="50"/>
      <c r="CBH87" s="50"/>
      <c r="CBI87" s="50"/>
      <c r="CBJ87" s="50"/>
      <c r="CBK87" s="50"/>
      <c r="CBL87" s="50"/>
      <c r="CBM87" s="50"/>
      <c r="CBN87" s="50"/>
      <c r="CBO87" s="50"/>
      <c r="CBP87" s="50"/>
      <c r="CBQ87" s="50"/>
      <c r="CBR87" s="50"/>
      <c r="CBS87" s="50"/>
      <c r="CBT87" s="50"/>
      <c r="CBU87" s="50"/>
      <c r="CBV87" s="50"/>
      <c r="CBW87" s="50"/>
      <c r="CBX87" s="50"/>
      <c r="CBY87" s="50"/>
      <c r="CBZ87" s="50"/>
      <c r="CCA87" s="50"/>
      <c r="CCB87" s="50"/>
      <c r="CCC87" s="50"/>
      <c r="CCD87" s="50"/>
      <c r="CCE87" s="50"/>
      <c r="CCF87" s="50"/>
      <c r="CCG87" s="50"/>
      <c r="CCH87" s="50"/>
      <c r="CCI87" s="50"/>
      <c r="CCJ87" s="50"/>
      <c r="CCK87" s="50"/>
      <c r="CCL87" s="50"/>
      <c r="CCM87" s="50"/>
      <c r="CCN87" s="50"/>
      <c r="CCO87" s="50"/>
      <c r="CCP87" s="50"/>
      <c r="CCQ87" s="50"/>
      <c r="CCR87" s="50"/>
      <c r="CCS87" s="50"/>
      <c r="CCT87" s="50"/>
      <c r="CCU87" s="50"/>
      <c r="CCV87" s="50"/>
      <c r="CCW87" s="50"/>
      <c r="CCX87" s="50"/>
      <c r="CCY87" s="50"/>
      <c r="CCZ87" s="50"/>
      <c r="CDA87" s="50"/>
      <c r="CDB87" s="50"/>
      <c r="CDC87" s="50"/>
      <c r="CDD87" s="50"/>
      <c r="CDE87" s="50"/>
      <c r="CDF87" s="50"/>
      <c r="CDG87" s="50"/>
      <c r="CDH87" s="50"/>
      <c r="CDI87" s="50"/>
      <c r="CDJ87" s="50"/>
      <c r="CDK87" s="50"/>
      <c r="CDL87" s="50"/>
      <c r="CDM87" s="50"/>
      <c r="CDN87" s="50"/>
      <c r="CDO87" s="50"/>
      <c r="CDP87" s="50"/>
      <c r="CDQ87" s="50"/>
      <c r="CDR87" s="50"/>
      <c r="CDS87" s="50"/>
      <c r="CDT87" s="50"/>
      <c r="CDU87" s="50"/>
      <c r="CDV87" s="50"/>
      <c r="CDW87" s="50"/>
      <c r="CDX87" s="50"/>
      <c r="CDY87" s="50"/>
      <c r="CDZ87" s="50"/>
      <c r="CEA87" s="50"/>
      <c r="CEB87" s="50"/>
      <c r="CEC87" s="50"/>
      <c r="CED87" s="50"/>
      <c r="CEE87" s="50"/>
      <c r="CEF87" s="50"/>
      <c r="CEG87" s="50"/>
      <c r="CEH87" s="50"/>
      <c r="CEI87" s="50"/>
      <c r="CEJ87" s="50"/>
      <c r="CEK87" s="50"/>
      <c r="CEL87" s="50"/>
      <c r="CEM87" s="50"/>
      <c r="CEN87" s="50"/>
      <c r="CEO87" s="50"/>
      <c r="CEP87" s="50"/>
      <c r="CEQ87" s="50"/>
      <c r="CER87" s="50"/>
      <c r="CES87" s="50"/>
      <c r="CET87" s="50"/>
      <c r="CEU87" s="50"/>
      <c r="CEV87" s="50"/>
      <c r="CEW87" s="50"/>
      <c r="CEX87" s="50"/>
      <c r="CEY87" s="50"/>
      <c r="CEZ87" s="50"/>
      <c r="CFA87" s="50"/>
      <c r="CFB87" s="50"/>
      <c r="CFC87" s="50"/>
      <c r="CFD87" s="50"/>
      <c r="CFE87" s="50"/>
      <c r="CFF87" s="50"/>
      <c r="CFG87" s="50"/>
      <c r="CFH87" s="50"/>
      <c r="CFI87" s="50"/>
      <c r="CFJ87" s="50"/>
      <c r="CFK87" s="50"/>
      <c r="CFL87" s="50"/>
      <c r="CFM87" s="50"/>
      <c r="CFN87" s="50"/>
      <c r="CFO87" s="50"/>
      <c r="CFP87" s="50"/>
      <c r="CFQ87" s="50"/>
      <c r="CFR87" s="50"/>
      <c r="CFS87" s="50"/>
      <c r="CFT87" s="50"/>
      <c r="CFU87" s="50"/>
      <c r="CFV87" s="50"/>
      <c r="CFW87" s="50"/>
      <c r="CFX87" s="50"/>
      <c r="CFY87" s="50"/>
      <c r="CFZ87" s="50"/>
      <c r="CGA87" s="50"/>
      <c r="CGB87" s="50"/>
      <c r="CGC87" s="50"/>
      <c r="CGD87" s="50"/>
      <c r="CGE87" s="50"/>
      <c r="CGF87" s="50"/>
      <c r="CGG87" s="50"/>
      <c r="CGH87" s="50"/>
      <c r="CGI87" s="50"/>
      <c r="CGJ87" s="50"/>
      <c r="CGK87" s="50"/>
      <c r="CGL87" s="50"/>
      <c r="CGM87" s="50"/>
      <c r="CGN87" s="50"/>
      <c r="CGO87" s="50"/>
      <c r="CGP87" s="50"/>
      <c r="CGQ87" s="50"/>
      <c r="CGR87" s="50"/>
      <c r="CGS87" s="50"/>
      <c r="CGT87" s="50"/>
      <c r="CGU87" s="50"/>
      <c r="CGV87" s="50"/>
      <c r="CGW87" s="50"/>
      <c r="CGX87" s="50"/>
      <c r="CGY87" s="50"/>
      <c r="CGZ87" s="50"/>
      <c r="CHA87" s="50"/>
      <c r="CHB87" s="50"/>
      <c r="CHC87" s="50"/>
      <c r="CHD87" s="50"/>
      <c r="CHE87" s="50"/>
      <c r="CHF87" s="50"/>
      <c r="CHG87" s="50"/>
      <c r="CHH87" s="50"/>
      <c r="CHI87" s="50"/>
      <c r="CHJ87" s="50"/>
      <c r="CHK87" s="50"/>
      <c r="CHL87" s="50"/>
      <c r="CHM87" s="50"/>
      <c r="CHN87" s="50"/>
      <c r="CHO87" s="50"/>
      <c r="CHP87" s="50"/>
      <c r="CHQ87" s="50"/>
      <c r="CHR87" s="50"/>
      <c r="CHS87" s="50"/>
      <c r="CHT87" s="50"/>
      <c r="CHU87" s="50"/>
      <c r="CHV87" s="50"/>
      <c r="CHW87" s="50"/>
      <c r="CHX87" s="50"/>
      <c r="CHY87" s="50"/>
      <c r="CHZ87" s="50"/>
      <c r="CIA87" s="50"/>
      <c r="CIB87" s="50"/>
      <c r="CIC87" s="50"/>
      <c r="CID87" s="50"/>
      <c r="CIE87" s="50"/>
      <c r="CIF87" s="50"/>
      <c r="CIG87" s="50"/>
      <c r="CIH87" s="50"/>
      <c r="CII87" s="50"/>
      <c r="CIJ87" s="50"/>
      <c r="CIK87" s="50"/>
      <c r="CIL87" s="50"/>
      <c r="CIM87" s="50"/>
      <c r="CIN87" s="50"/>
      <c r="CIO87" s="50"/>
      <c r="CIP87" s="50"/>
      <c r="CIQ87" s="50"/>
      <c r="CIR87" s="50"/>
      <c r="CIS87" s="50"/>
      <c r="CIT87" s="50"/>
      <c r="CIU87" s="50"/>
      <c r="CIV87" s="50"/>
      <c r="CIW87" s="50"/>
      <c r="CIX87" s="50"/>
      <c r="CIY87" s="50"/>
      <c r="CIZ87" s="50"/>
      <c r="CJA87" s="50"/>
      <c r="CJB87" s="50"/>
      <c r="CJC87" s="50"/>
      <c r="CJD87" s="50"/>
      <c r="CJE87" s="50"/>
      <c r="CJF87" s="50"/>
      <c r="CJG87" s="50"/>
      <c r="CJH87" s="50"/>
      <c r="CJI87" s="50"/>
      <c r="CJJ87" s="50"/>
      <c r="CJK87" s="50"/>
      <c r="CJL87" s="50"/>
      <c r="CJM87" s="50"/>
      <c r="CJN87" s="50"/>
      <c r="CJO87" s="50"/>
      <c r="CJP87" s="50"/>
      <c r="CJQ87" s="50"/>
      <c r="CJR87" s="50"/>
      <c r="CJS87" s="50"/>
      <c r="CJT87" s="50"/>
      <c r="CJU87" s="50"/>
      <c r="CJV87" s="50"/>
      <c r="CJW87" s="50"/>
      <c r="CJX87" s="50"/>
      <c r="CJY87" s="50"/>
      <c r="CJZ87" s="50"/>
      <c r="CKA87" s="50"/>
      <c r="CKB87" s="50"/>
      <c r="CKC87" s="50"/>
      <c r="CKD87" s="50"/>
      <c r="CKE87" s="50"/>
      <c r="CKF87" s="50"/>
      <c r="CKG87" s="50"/>
      <c r="CKH87" s="50"/>
      <c r="CKI87" s="50"/>
      <c r="CKJ87" s="50"/>
      <c r="CKK87" s="50"/>
      <c r="CKL87" s="50"/>
      <c r="CKM87" s="50"/>
      <c r="CKN87" s="50"/>
      <c r="CKO87" s="50"/>
      <c r="CKP87" s="50"/>
      <c r="CKQ87" s="50"/>
      <c r="CKR87" s="50"/>
      <c r="CKS87" s="50"/>
      <c r="CKT87" s="50"/>
      <c r="CKU87" s="50"/>
      <c r="CKV87" s="50"/>
      <c r="CKW87" s="50"/>
      <c r="CKX87" s="50"/>
      <c r="CKY87" s="50"/>
      <c r="CKZ87" s="50"/>
      <c r="CLA87" s="50"/>
      <c r="CLB87" s="50"/>
      <c r="CLC87" s="50"/>
      <c r="CLD87" s="50"/>
      <c r="CLE87" s="50"/>
      <c r="CLF87" s="50"/>
      <c r="CLG87" s="50"/>
      <c r="CLH87" s="50"/>
      <c r="CLI87" s="50"/>
      <c r="CLJ87" s="50"/>
      <c r="CLK87" s="50"/>
      <c r="CLL87" s="50"/>
      <c r="CLM87" s="50"/>
      <c r="CLN87" s="50"/>
      <c r="CLO87" s="50"/>
      <c r="CLP87" s="50"/>
      <c r="CLQ87" s="50"/>
      <c r="CLR87" s="50"/>
      <c r="CLS87" s="50"/>
      <c r="CLT87" s="50"/>
      <c r="CLU87" s="50"/>
      <c r="CLV87" s="50"/>
      <c r="CLW87" s="50"/>
      <c r="CLX87" s="50"/>
      <c r="CLY87" s="50"/>
      <c r="CLZ87" s="50"/>
      <c r="CMA87" s="50"/>
      <c r="CMB87" s="50"/>
      <c r="CMC87" s="50"/>
      <c r="CMD87" s="50"/>
      <c r="CME87" s="50"/>
      <c r="CMF87" s="50"/>
      <c r="CMG87" s="50"/>
      <c r="CMH87" s="50"/>
      <c r="CMI87" s="50"/>
      <c r="CMJ87" s="50"/>
      <c r="CMK87" s="50"/>
      <c r="CML87" s="50"/>
      <c r="CMM87" s="50"/>
      <c r="CMN87" s="50"/>
      <c r="CMO87" s="50"/>
      <c r="CMP87" s="50"/>
      <c r="CMQ87" s="50"/>
      <c r="CMR87" s="50"/>
      <c r="CMS87" s="50"/>
      <c r="CMT87" s="50"/>
      <c r="CMU87" s="50"/>
      <c r="CMV87" s="50"/>
      <c r="CMW87" s="50"/>
      <c r="CMX87" s="50"/>
      <c r="CMY87" s="50"/>
      <c r="CMZ87" s="50"/>
      <c r="CNA87" s="50"/>
      <c r="CNB87" s="50"/>
      <c r="CNC87" s="50"/>
      <c r="CND87" s="50"/>
      <c r="CNE87" s="50"/>
      <c r="CNF87" s="50"/>
      <c r="CNG87" s="50"/>
      <c r="CNH87" s="50"/>
      <c r="CNI87" s="50"/>
      <c r="CNJ87" s="50"/>
      <c r="CNK87" s="50"/>
      <c r="CNL87" s="50"/>
      <c r="CNM87" s="50"/>
      <c r="CNN87" s="50"/>
      <c r="CNO87" s="50"/>
      <c r="CNP87" s="50"/>
      <c r="CNQ87" s="50"/>
      <c r="CNR87" s="50"/>
      <c r="CNS87" s="50"/>
      <c r="CNT87" s="50"/>
      <c r="CNU87" s="50"/>
      <c r="CNV87" s="50"/>
      <c r="CNW87" s="50"/>
      <c r="CNX87" s="50"/>
      <c r="CNY87" s="50"/>
      <c r="CNZ87" s="50"/>
      <c r="COA87" s="50"/>
      <c r="COB87" s="50"/>
      <c r="COC87" s="50"/>
      <c r="COD87" s="50"/>
      <c r="COE87" s="50"/>
      <c r="COF87" s="50"/>
      <c r="COG87" s="50"/>
      <c r="COH87" s="50"/>
      <c r="COI87" s="50"/>
      <c r="COJ87" s="50"/>
      <c r="COK87" s="50"/>
      <c r="COL87" s="50"/>
      <c r="COM87" s="50"/>
      <c r="CON87" s="50"/>
      <c r="COO87" s="50"/>
      <c r="COP87" s="50"/>
      <c r="COQ87" s="50"/>
      <c r="COR87" s="50"/>
      <c r="COS87" s="50"/>
      <c r="COT87" s="50"/>
      <c r="COU87" s="50"/>
      <c r="COV87" s="50"/>
      <c r="COW87" s="50"/>
      <c r="COX87" s="50"/>
      <c r="COY87" s="50"/>
      <c r="COZ87" s="50"/>
      <c r="CPA87" s="50"/>
      <c r="CPB87" s="50"/>
      <c r="CPC87" s="50"/>
      <c r="CPD87" s="50"/>
      <c r="CPE87" s="50"/>
      <c r="CPF87" s="50"/>
      <c r="CPG87" s="50"/>
      <c r="CPH87" s="50"/>
      <c r="CPI87" s="50"/>
      <c r="CPJ87" s="50"/>
      <c r="CPK87" s="50"/>
      <c r="CPL87" s="50"/>
      <c r="CPM87" s="50"/>
      <c r="CPN87" s="50"/>
      <c r="CPO87" s="50"/>
      <c r="CPP87" s="50"/>
      <c r="CPQ87" s="50"/>
      <c r="CPR87" s="50"/>
      <c r="CPS87" s="50"/>
      <c r="CPT87" s="50"/>
      <c r="CPU87" s="50"/>
      <c r="CPV87" s="50"/>
      <c r="CPW87" s="50"/>
      <c r="CPX87" s="50"/>
      <c r="CPY87" s="50"/>
      <c r="CPZ87" s="50"/>
      <c r="CQA87" s="50"/>
      <c r="CQB87" s="50"/>
      <c r="CQC87" s="50"/>
      <c r="CQD87" s="50"/>
      <c r="CQE87" s="50"/>
      <c r="CQF87" s="50"/>
      <c r="CQG87" s="50"/>
      <c r="CQH87" s="50"/>
      <c r="CQI87" s="50"/>
      <c r="CQJ87" s="50"/>
      <c r="CQK87" s="50"/>
      <c r="CQL87" s="50"/>
      <c r="CQM87" s="50"/>
      <c r="CQN87" s="50"/>
      <c r="CQO87" s="50"/>
      <c r="CQP87" s="50"/>
      <c r="CQQ87" s="50"/>
      <c r="CQR87" s="50"/>
      <c r="CQS87" s="50"/>
      <c r="CQT87" s="50"/>
      <c r="CQU87" s="50"/>
      <c r="CQV87" s="50"/>
      <c r="CQW87" s="50"/>
      <c r="CQX87" s="50"/>
      <c r="CQY87" s="50"/>
      <c r="CQZ87" s="50"/>
      <c r="CRA87" s="50"/>
      <c r="CRB87" s="50"/>
      <c r="CRC87" s="50"/>
      <c r="CRD87" s="50"/>
      <c r="CRE87" s="50"/>
      <c r="CRF87" s="50"/>
      <c r="CRG87" s="50"/>
      <c r="CRH87" s="50"/>
      <c r="CRI87" s="50"/>
      <c r="CRJ87" s="50"/>
      <c r="CRK87" s="50"/>
      <c r="CRL87" s="50"/>
      <c r="CRM87" s="50"/>
      <c r="CRN87" s="50"/>
      <c r="CRO87" s="50"/>
      <c r="CRP87" s="50"/>
      <c r="CRQ87" s="50"/>
      <c r="CRR87" s="50"/>
      <c r="CRS87" s="50"/>
      <c r="CRT87" s="50"/>
      <c r="CRU87" s="50"/>
      <c r="CRV87" s="50"/>
      <c r="CRW87" s="50"/>
      <c r="CRX87" s="50"/>
      <c r="CRY87" s="50"/>
      <c r="CRZ87" s="50"/>
      <c r="CSA87" s="50"/>
      <c r="CSB87" s="50"/>
      <c r="CSC87" s="50"/>
      <c r="CSD87" s="50"/>
      <c r="CSE87" s="50"/>
      <c r="CSF87" s="50"/>
      <c r="CSG87" s="50"/>
      <c r="CSH87" s="50"/>
      <c r="CSI87" s="50"/>
      <c r="CSJ87" s="50"/>
      <c r="CSK87" s="50"/>
      <c r="CSL87" s="50"/>
      <c r="CSM87" s="50"/>
      <c r="CSN87" s="50"/>
      <c r="CSO87" s="50"/>
      <c r="CSP87" s="50"/>
      <c r="CSQ87" s="50"/>
      <c r="CSR87" s="50"/>
      <c r="CSS87" s="50"/>
      <c r="CST87" s="50"/>
      <c r="CSU87" s="50"/>
      <c r="CSV87" s="50"/>
      <c r="CSW87" s="50"/>
      <c r="CSX87" s="50"/>
      <c r="CSY87" s="50"/>
      <c r="CSZ87" s="50"/>
      <c r="CTA87" s="50"/>
      <c r="CTB87" s="50"/>
      <c r="CTC87" s="50"/>
      <c r="CTD87" s="50"/>
      <c r="CTE87" s="50"/>
      <c r="CTF87" s="50"/>
      <c r="CTG87" s="50"/>
      <c r="CTH87" s="50"/>
      <c r="CTI87" s="50"/>
      <c r="CTJ87" s="50"/>
      <c r="CTK87" s="50"/>
      <c r="CTL87" s="50"/>
      <c r="CTM87" s="50"/>
      <c r="CTN87" s="50"/>
      <c r="CTO87" s="50"/>
      <c r="CTP87" s="50"/>
      <c r="CTQ87" s="50"/>
      <c r="CTR87" s="50"/>
      <c r="CTS87" s="50"/>
      <c r="CTT87" s="50"/>
      <c r="CTU87" s="50"/>
      <c r="CTV87" s="50"/>
      <c r="CTW87" s="50"/>
      <c r="CTX87" s="50"/>
      <c r="CTY87" s="50"/>
      <c r="CTZ87" s="50"/>
      <c r="CUA87" s="50"/>
      <c r="CUB87" s="50"/>
      <c r="CUC87" s="50"/>
      <c r="CUD87" s="50"/>
      <c r="CUE87" s="50"/>
      <c r="CUF87" s="50"/>
      <c r="CUG87" s="50"/>
      <c r="CUH87" s="50"/>
      <c r="CUI87" s="50"/>
      <c r="CUJ87" s="50"/>
      <c r="CUK87" s="50"/>
      <c r="CUL87" s="50"/>
      <c r="CUM87" s="50"/>
      <c r="CUN87" s="50"/>
      <c r="CUO87" s="50"/>
      <c r="CUP87" s="50"/>
      <c r="CUQ87" s="50"/>
      <c r="CUR87" s="50"/>
      <c r="CUS87" s="50"/>
      <c r="CUT87" s="50"/>
      <c r="CUU87" s="50"/>
      <c r="CUV87" s="50"/>
      <c r="CUW87" s="50"/>
      <c r="CUX87" s="50"/>
      <c r="CUY87" s="50"/>
      <c r="CUZ87" s="50"/>
      <c r="CVA87" s="50"/>
      <c r="CVB87" s="50"/>
      <c r="CVC87" s="50"/>
      <c r="CVD87" s="50"/>
      <c r="CVE87" s="50"/>
      <c r="CVF87" s="50"/>
      <c r="CVG87" s="50"/>
      <c r="CVH87" s="50"/>
      <c r="CVI87" s="50"/>
      <c r="CVJ87" s="50"/>
      <c r="CVK87" s="50"/>
      <c r="CVL87" s="50"/>
      <c r="CVM87" s="50"/>
      <c r="CVN87" s="50"/>
      <c r="CVO87" s="50"/>
      <c r="CVP87" s="50"/>
      <c r="CVQ87" s="50"/>
      <c r="CVR87" s="50"/>
      <c r="CVS87" s="50"/>
      <c r="CVT87" s="50"/>
      <c r="CVU87" s="50"/>
      <c r="CVV87" s="50"/>
      <c r="CVW87" s="50"/>
      <c r="CVX87" s="50"/>
      <c r="CVY87" s="50"/>
      <c r="CVZ87" s="50"/>
      <c r="CWA87" s="50"/>
      <c r="CWB87" s="50"/>
      <c r="CWC87" s="50"/>
      <c r="CWD87" s="50"/>
      <c r="CWE87" s="50"/>
      <c r="CWF87" s="50"/>
      <c r="CWG87" s="50"/>
      <c r="CWH87" s="50"/>
      <c r="CWI87" s="50"/>
      <c r="CWJ87" s="50"/>
      <c r="CWK87" s="50"/>
      <c r="CWL87" s="50"/>
      <c r="CWM87" s="50"/>
      <c r="CWN87" s="50"/>
      <c r="CWO87" s="50"/>
      <c r="CWP87" s="50"/>
      <c r="CWQ87" s="50"/>
      <c r="CWR87" s="50"/>
      <c r="CWS87" s="50"/>
      <c r="CWT87" s="50"/>
      <c r="CWU87" s="50"/>
      <c r="CWV87" s="50"/>
      <c r="CWW87" s="50"/>
      <c r="CWX87" s="50"/>
      <c r="CWY87" s="50"/>
      <c r="CWZ87" s="50"/>
      <c r="CXA87" s="50"/>
      <c r="CXB87" s="50"/>
      <c r="CXC87" s="50"/>
      <c r="CXD87" s="50"/>
      <c r="CXE87" s="50"/>
      <c r="CXF87" s="50"/>
      <c r="CXG87" s="50"/>
      <c r="CXH87" s="50"/>
      <c r="CXI87" s="50"/>
      <c r="CXJ87" s="50"/>
      <c r="CXK87" s="50"/>
      <c r="CXL87" s="50"/>
      <c r="CXM87" s="50"/>
      <c r="CXN87" s="50"/>
      <c r="CXO87" s="50"/>
      <c r="CXP87" s="50"/>
      <c r="CXQ87" s="50"/>
      <c r="CXR87" s="50"/>
      <c r="CXS87" s="50"/>
      <c r="CXT87" s="50"/>
      <c r="CXU87" s="50"/>
      <c r="CXV87" s="50"/>
      <c r="CXW87" s="50"/>
      <c r="CXX87" s="50"/>
      <c r="CXY87" s="50"/>
      <c r="CXZ87" s="50"/>
      <c r="CYA87" s="50"/>
      <c r="CYB87" s="50"/>
      <c r="CYC87" s="50"/>
      <c r="CYD87" s="50"/>
      <c r="CYE87" s="50"/>
      <c r="CYF87" s="50"/>
      <c r="CYG87" s="50"/>
      <c r="CYH87" s="50"/>
      <c r="CYI87" s="50"/>
      <c r="CYJ87" s="50"/>
      <c r="CYK87" s="50"/>
      <c r="CYL87" s="50"/>
      <c r="CYM87" s="50"/>
      <c r="CYN87" s="50"/>
      <c r="CYO87" s="50"/>
      <c r="CYP87" s="50"/>
      <c r="CYQ87" s="50"/>
      <c r="CYR87" s="50"/>
      <c r="CYS87" s="50"/>
      <c r="CYT87" s="50"/>
      <c r="CYU87" s="50"/>
      <c r="CYV87" s="50"/>
      <c r="CYW87" s="50"/>
      <c r="CYX87" s="50"/>
      <c r="CYY87" s="50"/>
      <c r="CYZ87" s="50"/>
      <c r="CZA87" s="50"/>
      <c r="CZB87" s="50"/>
      <c r="CZC87" s="50"/>
      <c r="CZD87" s="50"/>
      <c r="CZE87" s="50"/>
      <c r="CZF87" s="50"/>
      <c r="CZG87" s="50"/>
      <c r="CZH87" s="50"/>
      <c r="CZI87" s="50"/>
      <c r="CZJ87" s="50"/>
      <c r="CZK87" s="50"/>
      <c r="CZL87" s="50"/>
      <c r="CZM87" s="50"/>
      <c r="CZN87" s="50"/>
      <c r="CZO87" s="50"/>
      <c r="CZP87" s="50"/>
      <c r="CZQ87" s="50"/>
      <c r="CZR87" s="50"/>
      <c r="CZS87" s="50"/>
      <c r="CZT87" s="50"/>
      <c r="CZU87" s="50"/>
      <c r="CZV87" s="50"/>
      <c r="CZW87" s="50"/>
      <c r="CZX87" s="50"/>
      <c r="CZY87" s="50"/>
      <c r="CZZ87" s="50"/>
      <c r="DAA87" s="50"/>
      <c r="DAB87" s="50"/>
      <c r="DAC87" s="50"/>
      <c r="DAD87" s="50"/>
      <c r="DAE87" s="50"/>
      <c r="DAF87" s="50"/>
      <c r="DAG87" s="50"/>
      <c r="DAH87" s="50"/>
      <c r="DAI87" s="50"/>
      <c r="DAJ87" s="50"/>
      <c r="DAK87" s="50"/>
      <c r="DAL87" s="50"/>
      <c r="DAM87" s="50"/>
      <c r="DAN87" s="50"/>
      <c r="DAO87" s="50"/>
      <c r="DAP87" s="50"/>
      <c r="DAQ87" s="50"/>
      <c r="DAR87" s="50"/>
      <c r="DAS87" s="50"/>
      <c r="DAT87" s="50"/>
      <c r="DAU87" s="50"/>
      <c r="DAV87" s="50"/>
      <c r="DAW87" s="50"/>
      <c r="DAX87" s="50"/>
      <c r="DAY87" s="50"/>
      <c r="DAZ87" s="50"/>
      <c r="DBA87" s="50"/>
      <c r="DBB87" s="50"/>
      <c r="DBC87" s="50"/>
      <c r="DBD87" s="50"/>
      <c r="DBE87" s="50"/>
      <c r="DBF87" s="50"/>
      <c r="DBG87" s="50"/>
      <c r="DBH87" s="50"/>
      <c r="DBI87" s="50"/>
      <c r="DBJ87" s="50"/>
      <c r="DBK87" s="50"/>
      <c r="DBL87" s="50"/>
      <c r="DBM87" s="50"/>
      <c r="DBN87" s="50"/>
      <c r="DBO87" s="50"/>
      <c r="DBP87" s="50"/>
      <c r="DBQ87" s="50"/>
      <c r="DBR87" s="50"/>
      <c r="DBS87" s="50"/>
      <c r="DBT87" s="50"/>
      <c r="DBU87" s="50"/>
      <c r="DBV87" s="50"/>
      <c r="DBW87" s="50"/>
      <c r="DBX87" s="50"/>
      <c r="DBY87" s="50"/>
      <c r="DBZ87" s="50"/>
      <c r="DCA87" s="50"/>
      <c r="DCB87" s="50"/>
      <c r="DCC87" s="50"/>
      <c r="DCD87" s="50"/>
      <c r="DCE87" s="50"/>
      <c r="DCF87" s="50"/>
      <c r="DCG87" s="50"/>
      <c r="DCH87" s="50"/>
      <c r="DCI87" s="50"/>
      <c r="DCJ87" s="50"/>
      <c r="DCK87" s="50"/>
      <c r="DCL87" s="50"/>
      <c r="DCM87" s="50"/>
      <c r="DCN87" s="50"/>
      <c r="DCO87" s="50"/>
      <c r="DCP87" s="50"/>
      <c r="DCQ87" s="50"/>
      <c r="DCR87" s="50"/>
      <c r="DCS87" s="50"/>
      <c r="DCT87" s="50"/>
      <c r="DCU87" s="50"/>
      <c r="DCV87" s="50"/>
      <c r="DCW87" s="50"/>
      <c r="DCX87" s="50"/>
      <c r="DCY87" s="50"/>
      <c r="DCZ87" s="50"/>
      <c r="DDA87" s="50"/>
      <c r="DDB87" s="50"/>
      <c r="DDC87" s="50"/>
      <c r="DDD87" s="50"/>
      <c r="DDE87" s="50"/>
      <c r="DDF87" s="50"/>
      <c r="DDG87" s="50"/>
      <c r="DDH87" s="50"/>
      <c r="DDI87" s="50"/>
      <c r="DDJ87" s="50"/>
      <c r="DDK87" s="50"/>
      <c r="DDL87" s="50"/>
      <c r="DDM87" s="50"/>
      <c r="DDN87" s="50"/>
      <c r="DDO87" s="50"/>
      <c r="DDP87" s="50"/>
      <c r="DDQ87" s="50"/>
      <c r="DDR87" s="50"/>
      <c r="DDS87" s="50"/>
      <c r="DDT87" s="50"/>
      <c r="DDU87" s="50"/>
      <c r="DDV87" s="50"/>
      <c r="DDW87" s="50"/>
      <c r="DDX87" s="50"/>
      <c r="DDY87" s="50"/>
      <c r="DDZ87" s="50"/>
      <c r="DEA87" s="50"/>
      <c r="DEB87" s="50"/>
      <c r="DEC87" s="50"/>
      <c r="DED87" s="50"/>
      <c r="DEE87" s="50"/>
      <c r="DEF87" s="50"/>
      <c r="DEG87" s="50"/>
      <c r="DEH87" s="50"/>
      <c r="DEI87" s="50"/>
      <c r="DEJ87" s="50"/>
      <c r="DEK87" s="50"/>
      <c r="DEL87" s="50"/>
      <c r="DEM87" s="50"/>
      <c r="DEN87" s="50"/>
      <c r="DEO87" s="50"/>
      <c r="DEP87" s="50"/>
      <c r="DEQ87" s="50"/>
      <c r="DER87" s="50"/>
      <c r="DES87" s="50"/>
      <c r="DET87" s="50"/>
      <c r="DEU87" s="50"/>
      <c r="DEV87" s="50"/>
      <c r="DEW87" s="50"/>
      <c r="DEX87" s="50"/>
      <c r="DEY87" s="50"/>
      <c r="DEZ87" s="50"/>
      <c r="DFA87" s="50"/>
      <c r="DFB87" s="50"/>
      <c r="DFC87" s="50"/>
      <c r="DFD87" s="50"/>
      <c r="DFE87" s="50"/>
      <c r="DFF87" s="50"/>
      <c r="DFG87" s="50"/>
      <c r="DFH87" s="50"/>
      <c r="DFI87" s="50"/>
      <c r="DFJ87" s="50"/>
      <c r="DFK87" s="50"/>
      <c r="DFL87" s="50"/>
      <c r="DFM87" s="50"/>
      <c r="DFN87" s="50"/>
      <c r="DFO87" s="50"/>
      <c r="DFP87" s="50"/>
      <c r="DFQ87" s="50"/>
      <c r="DFR87" s="50"/>
      <c r="DFS87" s="50"/>
      <c r="DFT87" s="50"/>
      <c r="DFU87" s="50"/>
      <c r="DFV87" s="50"/>
      <c r="DFW87" s="50"/>
      <c r="DFX87" s="50"/>
      <c r="DFY87" s="50"/>
      <c r="DFZ87" s="50"/>
      <c r="DGA87" s="50"/>
      <c r="DGB87" s="50"/>
      <c r="DGC87" s="50"/>
      <c r="DGD87" s="50"/>
      <c r="DGE87" s="50"/>
      <c r="DGF87" s="50"/>
      <c r="DGG87" s="50"/>
      <c r="DGH87" s="50"/>
      <c r="DGI87" s="50"/>
      <c r="DGJ87" s="50"/>
      <c r="DGK87" s="50"/>
      <c r="DGL87" s="50"/>
      <c r="DGM87" s="50"/>
      <c r="DGN87" s="50"/>
      <c r="DGO87" s="50"/>
      <c r="DGP87" s="50"/>
      <c r="DGQ87" s="50"/>
      <c r="DGR87" s="50"/>
      <c r="DGS87" s="50"/>
      <c r="DGT87" s="50"/>
      <c r="DGU87" s="50"/>
      <c r="DGV87" s="50"/>
      <c r="DGW87" s="50"/>
      <c r="DGX87" s="50"/>
      <c r="DGY87" s="50"/>
      <c r="DGZ87" s="50"/>
      <c r="DHA87" s="50"/>
      <c r="DHB87" s="50"/>
      <c r="DHC87" s="50"/>
      <c r="DHD87" s="50"/>
      <c r="DHE87" s="50"/>
      <c r="DHF87" s="50"/>
      <c r="DHG87" s="50"/>
      <c r="DHH87" s="50"/>
      <c r="DHI87" s="50"/>
      <c r="DHJ87" s="50"/>
      <c r="DHK87" s="50"/>
      <c r="DHL87" s="50"/>
      <c r="DHM87" s="50"/>
      <c r="DHN87" s="50"/>
      <c r="DHO87" s="50"/>
      <c r="DHP87" s="50"/>
      <c r="DHQ87" s="50"/>
      <c r="DHR87" s="50"/>
      <c r="DHS87" s="50"/>
      <c r="DHT87" s="50"/>
      <c r="DHU87" s="50"/>
      <c r="DHV87" s="50"/>
      <c r="DHW87" s="50"/>
      <c r="DHX87" s="50"/>
      <c r="DHY87" s="50"/>
      <c r="DHZ87" s="50"/>
      <c r="DIA87" s="50"/>
      <c r="DIB87" s="50"/>
      <c r="DIC87" s="50"/>
      <c r="DID87" s="50"/>
      <c r="DIE87" s="50"/>
      <c r="DIF87" s="50"/>
      <c r="DIG87" s="50"/>
      <c r="DIH87" s="50"/>
      <c r="DII87" s="50"/>
      <c r="DIJ87" s="50"/>
      <c r="DIK87" s="50"/>
      <c r="DIL87" s="50"/>
      <c r="DIM87" s="50"/>
      <c r="DIN87" s="50"/>
      <c r="DIO87" s="50"/>
      <c r="DIP87" s="50"/>
      <c r="DIQ87" s="50"/>
      <c r="DIR87" s="50"/>
      <c r="DIS87" s="50"/>
      <c r="DIT87" s="50"/>
      <c r="DIU87" s="50"/>
      <c r="DIV87" s="50"/>
      <c r="DIW87" s="50"/>
      <c r="DIX87" s="50"/>
      <c r="DIY87" s="50"/>
      <c r="DIZ87" s="50"/>
      <c r="DJA87" s="50"/>
      <c r="DJB87" s="50"/>
      <c r="DJC87" s="50"/>
      <c r="DJD87" s="50"/>
      <c r="DJE87" s="50"/>
      <c r="DJF87" s="50"/>
      <c r="DJG87" s="50"/>
      <c r="DJH87" s="50"/>
      <c r="DJI87" s="50"/>
      <c r="DJJ87" s="50"/>
      <c r="DJK87" s="50"/>
      <c r="DJL87" s="50"/>
      <c r="DJM87" s="50"/>
      <c r="DJN87" s="50"/>
      <c r="DJO87" s="50"/>
      <c r="DJP87" s="50"/>
      <c r="DJQ87" s="50"/>
      <c r="DJR87" s="50"/>
      <c r="DJS87" s="50"/>
      <c r="DJT87" s="50"/>
      <c r="DJU87" s="50"/>
      <c r="DJV87" s="50"/>
      <c r="DJW87" s="50"/>
      <c r="DJX87" s="50"/>
      <c r="DJY87" s="50"/>
      <c r="DJZ87" s="50"/>
      <c r="DKA87" s="50"/>
      <c r="DKB87" s="50"/>
      <c r="DKC87" s="50"/>
      <c r="DKD87" s="50"/>
      <c r="DKE87" s="50"/>
      <c r="DKF87" s="50"/>
      <c r="DKG87" s="50"/>
      <c r="DKH87" s="50"/>
      <c r="DKI87" s="50"/>
      <c r="DKJ87" s="50"/>
      <c r="DKK87" s="50"/>
      <c r="DKL87" s="50"/>
      <c r="DKM87" s="50"/>
      <c r="DKN87" s="50"/>
      <c r="DKO87" s="50"/>
      <c r="DKP87" s="50"/>
      <c r="DKQ87" s="50"/>
      <c r="DKR87" s="50"/>
      <c r="DKS87" s="50"/>
      <c r="DKT87" s="50"/>
      <c r="DKU87" s="50"/>
      <c r="DKV87" s="50"/>
      <c r="DKW87" s="50"/>
      <c r="DKX87" s="50"/>
      <c r="DKY87" s="50"/>
      <c r="DKZ87" s="50"/>
      <c r="DLA87" s="50"/>
      <c r="DLB87" s="50"/>
      <c r="DLC87" s="50"/>
      <c r="DLD87" s="50"/>
      <c r="DLE87" s="50"/>
      <c r="DLF87" s="50"/>
      <c r="DLG87" s="50"/>
      <c r="DLH87" s="50"/>
      <c r="DLI87" s="50"/>
      <c r="DLJ87" s="50"/>
      <c r="DLK87" s="50"/>
      <c r="DLL87" s="50"/>
      <c r="DLM87" s="50"/>
      <c r="DLN87" s="50"/>
      <c r="DLO87" s="50"/>
      <c r="DLP87" s="50"/>
      <c r="DLQ87" s="50"/>
      <c r="DLR87" s="50"/>
      <c r="DLS87" s="50"/>
      <c r="DLT87" s="50"/>
      <c r="DLU87" s="50"/>
      <c r="DLV87" s="50"/>
      <c r="DLW87" s="50"/>
      <c r="DLX87" s="50"/>
      <c r="DLY87" s="50"/>
      <c r="DLZ87" s="50"/>
      <c r="DMA87" s="50"/>
      <c r="DMB87" s="50"/>
      <c r="DMC87" s="50"/>
      <c r="DMD87" s="50"/>
      <c r="DME87" s="50"/>
      <c r="DMF87" s="50"/>
      <c r="DMG87" s="50"/>
      <c r="DMH87" s="50"/>
      <c r="DMI87" s="50"/>
      <c r="DMJ87" s="50"/>
      <c r="DMK87" s="50"/>
      <c r="DML87" s="50"/>
      <c r="DMM87" s="50"/>
      <c r="DMN87" s="50"/>
      <c r="DMO87" s="50"/>
      <c r="DMP87" s="50"/>
      <c r="DMQ87" s="50"/>
      <c r="DMR87" s="50"/>
      <c r="DMS87" s="50"/>
      <c r="DMT87" s="50"/>
      <c r="DMU87" s="50"/>
      <c r="DMV87" s="50"/>
      <c r="DMW87" s="50"/>
      <c r="DMX87" s="50"/>
      <c r="DMY87" s="50"/>
      <c r="DMZ87" s="50"/>
      <c r="DNA87" s="50"/>
      <c r="DNB87" s="50"/>
      <c r="DNC87" s="50"/>
      <c r="DND87" s="50"/>
      <c r="DNE87" s="50"/>
      <c r="DNF87" s="50"/>
      <c r="DNG87" s="50"/>
      <c r="DNH87" s="50"/>
      <c r="DNI87" s="50"/>
      <c r="DNJ87" s="50"/>
      <c r="DNK87" s="50"/>
      <c r="DNL87" s="50"/>
      <c r="DNM87" s="50"/>
      <c r="DNN87" s="50"/>
      <c r="DNO87" s="50"/>
      <c r="DNP87" s="50"/>
      <c r="DNQ87" s="50"/>
      <c r="DNR87" s="50"/>
      <c r="DNS87" s="50"/>
      <c r="DNT87" s="50"/>
      <c r="DNU87" s="50"/>
      <c r="DNV87" s="50"/>
      <c r="DNW87" s="50"/>
      <c r="DNX87" s="50"/>
      <c r="DNY87" s="50"/>
      <c r="DNZ87" s="50"/>
      <c r="DOA87" s="50"/>
      <c r="DOB87" s="50"/>
      <c r="DOC87" s="50"/>
      <c r="DOD87" s="50"/>
      <c r="DOE87" s="50"/>
      <c r="DOF87" s="50"/>
      <c r="DOG87" s="50"/>
      <c r="DOH87" s="50"/>
      <c r="DOI87" s="50"/>
      <c r="DOJ87" s="50"/>
      <c r="DOK87" s="50"/>
      <c r="DOL87" s="50"/>
      <c r="DOM87" s="50"/>
      <c r="DON87" s="50"/>
      <c r="DOO87" s="50"/>
      <c r="DOP87" s="50"/>
      <c r="DOQ87" s="50"/>
      <c r="DOR87" s="50"/>
      <c r="DOS87" s="50"/>
      <c r="DOT87" s="50"/>
      <c r="DOU87" s="50"/>
      <c r="DOV87" s="50"/>
      <c r="DOW87" s="50"/>
      <c r="DOX87" s="50"/>
      <c r="DOY87" s="50"/>
      <c r="DOZ87" s="50"/>
      <c r="DPA87" s="50"/>
      <c r="DPB87" s="50"/>
      <c r="DPC87" s="50"/>
      <c r="DPD87" s="50"/>
      <c r="DPE87" s="50"/>
      <c r="DPF87" s="50"/>
      <c r="DPG87" s="50"/>
      <c r="DPH87" s="50"/>
      <c r="DPI87" s="50"/>
      <c r="DPJ87" s="50"/>
      <c r="DPK87" s="50"/>
      <c r="DPL87" s="50"/>
      <c r="DPM87" s="50"/>
      <c r="DPN87" s="50"/>
      <c r="DPO87" s="50"/>
      <c r="DPP87" s="50"/>
      <c r="DPQ87" s="50"/>
      <c r="DPR87" s="50"/>
      <c r="DPS87" s="50"/>
      <c r="DPT87" s="50"/>
      <c r="DPU87" s="50"/>
      <c r="DPV87" s="50"/>
      <c r="DPW87" s="50"/>
      <c r="DPX87" s="50"/>
      <c r="DPY87" s="50"/>
      <c r="DPZ87" s="50"/>
      <c r="DQA87" s="50"/>
      <c r="DQB87" s="50"/>
      <c r="DQC87" s="50"/>
      <c r="DQD87" s="50"/>
      <c r="DQE87" s="50"/>
      <c r="DQF87" s="50"/>
      <c r="DQG87" s="50"/>
      <c r="DQH87" s="50"/>
      <c r="DQI87" s="50"/>
      <c r="DQJ87" s="50"/>
      <c r="DQK87" s="50"/>
      <c r="DQL87" s="50"/>
      <c r="DQM87" s="50"/>
      <c r="DQN87" s="50"/>
      <c r="DQO87" s="50"/>
      <c r="DQP87" s="50"/>
      <c r="DQQ87" s="50"/>
      <c r="DQR87" s="50"/>
      <c r="DQS87" s="50"/>
      <c r="DQT87" s="50"/>
      <c r="DQU87" s="50"/>
      <c r="DQV87" s="50"/>
      <c r="DQW87" s="50"/>
      <c r="DQX87" s="50"/>
      <c r="DQY87" s="50"/>
      <c r="DQZ87" s="50"/>
      <c r="DRA87" s="50"/>
      <c r="DRB87" s="50"/>
      <c r="DRC87" s="50"/>
      <c r="DRD87" s="50"/>
      <c r="DRE87" s="50"/>
      <c r="DRF87" s="50"/>
      <c r="DRG87" s="50"/>
      <c r="DRH87" s="50"/>
      <c r="DRI87" s="50"/>
      <c r="DRJ87" s="50"/>
      <c r="DRK87" s="50"/>
      <c r="DRL87" s="50"/>
      <c r="DRM87" s="50"/>
      <c r="DRN87" s="50"/>
      <c r="DRO87" s="50"/>
      <c r="DRP87" s="50"/>
      <c r="DRQ87" s="50"/>
      <c r="DRR87" s="50"/>
      <c r="DRS87" s="50"/>
      <c r="DRT87" s="50"/>
      <c r="DRU87" s="50"/>
      <c r="DRV87" s="50"/>
      <c r="DRW87" s="50"/>
      <c r="DRX87" s="50"/>
      <c r="DRY87" s="50"/>
      <c r="DRZ87" s="50"/>
      <c r="DSA87" s="50"/>
      <c r="DSB87" s="50"/>
      <c r="DSC87" s="50"/>
      <c r="DSD87" s="50"/>
      <c r="DSE87" s="50"/>
      <c r="DSF87" s="50"/>
      <c r="DSG87" s="50"/>
      <c r="DSH87" s="50"/>
      <c r="DSI87" s="50"/>
      <c r="DSJ87" s="50"/>
      <c r="DSK87" s="50"/>
      <c r="DSL87" s="50"/>
      <c r="DSM87" s="50"/>
      <c r="DSN87" s="50"/>
      <c r="DSO87" s="50"/>
      <c r="DSP87" s="50"/>
      <c r="DSQ87" s="50"/>
      <c r="DSR87" s="50"/>
      <c r="DSS87" s="50"/>
      <c r="DST87" s="50"/>
      <c r="DSU87" s="50"/>
      <c r="DSV87" s="50"/>
      <c r="DSW87" s="50"/>
      <c r="DSX87" s="50"/>
      <c r="DSY87" s="50"/>
      <c r="DSZ87" s="50"/>
      <c r="DTA87" s="50"/>
      <c r="DTB87" s="50"/>
      <c r="DTC87" s="50"/>
      <c r="DTD87" s="50"/>
      <c r="DTE87" s="50"/>
      <c r="DTF87" s="50"/>
      <c r="DTG87" s="50"/>
      <c r="DTH87" s="50"/>
      <c r="DTI87" s="50"/>
      <c r="DTJ87" s="50"/>
      <c r="DTK87" s="50"/>
      <c r="DTL87" s="50"/>
      <c r="DTM87" s="50"/>
      <c r="DTN87" s="50"/>
      <c r="DTO87" s="50"/>
      <c r="DTP87" s="50"/>
      <c r="DTQ87" s="50"/>
      <c r="DTR87" s="50"/>
      <c r="DTS87" s="50"/>
      <c r="DTT87" s="50"/>
      <c r="DTU87" s="50"/>
      <c r="DTV87" s="50"/>
      <c r="DTW87" s="50"/>
      <c r="DTX87" s="50"/>
      <c r="DTY87" s="50"/>
      <c r="DTZ87" s="50"/>
      <c r="DUA87" s="50"/>
      <c r="DUB87" s="50"/>
      <c r="DUC87" s="50"/>
      <c r="DUD87" s="50"/>
      <c r="DUE87" s="50"/>
      <c r="DUF87" s="50"/>
      <c r="DUG87" s="50"/>
      <c r="DUH87" s="50"/>
      <c r="DUI87" s="50"/>
      <c r="DUJ87" s="50"/>
      <c r="DUK87" s="50"/>
      <c r="DUL87" s="50"/>
      <c r="DUM87" s="50"/>
      <c r="DUN87" s="50"/>
      <c r="DUO87" s="50"/>
      <c r="DUP87" s="50"/>
      <c r="DUQ87" s="50"/>
      <c r="DUR87" s="50"/>
      <c r="DUS87" s="50"/>
      <c r="DUT87" s="50"/>
      <c r="DUU87" s="50"/>
      <c r="DUV87" s="50"/>
      <c r="DUW87" s="50"/>
      <c r="DUX87" s="50"/>
      <c r="DUY87" s="50"/>
      <c r="DUZ87" s="50"/>
      <c r="DVA87" s="50"/>
      <c r="DVB87" s="50"/>
      <c r="DVC87" s="50"/>
      <c r="DVD87" s="50"/>
      <c r="DVE87" s="50"/>
      <c r="DVF87" s="50"/>
      <c r="DVG87" s="50"/>
      <c r="DVH87" s="50"/>
      <c r="DVI87" s="50"/>
      <c r="DVJ87" s="50"/>
      <c r="DVK87" s="50"/>
      <c r="DVL87" s="50"/>
      <c r="DVM87" s="50"/>
      <c r="DVN87" s="50"/>
      <c r="DVO87" s="50"/>
      <c r="DVP87" s="50"/>
      <c r="DVQ87" s="50"/>
      <c r="DVR87" s="50"/>
      <c r="DVS87" s="50"/>
      <c r="DVT87" s="50"/>
      <c r="DVU87" s="50"/>
      <c r="DVV87" s="50"/>
      <c r="DVW87" s="50"/>
      <c r="DVX87" s="50"/>
      <c r="DVY87" s="50"/>
      <c r="DVZ87" s="50"/>
      <c r="DWA87" s="50"/>
      <c r="DWB87" s="50"/>
      <c r="DWC87" s="50"/>
      <c r="DWD87" s="50"/>
      <c r="DWE87" s="50"/>
      <c r="DWF87" s="50"/>
      <c r="DWG87" s="50"/>
      <c r="DWH87" s="50"/>
      <c r="DWI87" s="50"/>
      <c r="DWJ87" s="50"/>
      <c r="DWK87" s="50"/>
      <c r="DWL87" s="50"/>
      <c r="DWM87" s="50"/>
      <c r="DWN87" s="50"/>
      <c r="DWO87" s="50"/>
      <c r="DWP87" s="50"/>
      <c r="DWQ87" s="50"/>
      <c r="DWR87" s="50"/>
      <c r="DWS87" s="50"/>
      <c r="DWT87" s="50"/>
      <c r="DWU87" s="50"/>
      <c r="DWV87" s="50"/>
      <c r="DWW87" s="50"/>
      <c r="DWX87" s="50"/>
      <c r="DWY87" s="50"/>
      <c r="DWZ87" s="50"/>
      <c r="DXA87" s="50"/>
      <c r="DXB87" s="50"/>
      <c r="DXC87" s="50"/>
      <c r="DXD87" s="50"/>
      <c r="DXE87" s="50"/>
      <c r="DXF87" s="50"/>
      <c r="DXG87" s="50"/>
      <c r="DXH87" s="50"/>
      <c r="DXI87" s="50"/>
      <c r="DXJ87" s="50"/>
      <c r="DXK87" s="50"/>
      <c r="DXL87" s="50"/>
      <c r="DXM87" s="50"/>
      <c r="DXN87" s="50"/>
      <c r="DXO87" s="50"/>
      <c r="DXP87" s="50"/>
      <c r="DXQ87" s="50"/>
      <c r="DXR87" s="50"/>
      <c r="DXS87" s="50"/>
      <c r="DXT87" s="50"/>
      <c r="DXU87" s="50"/>
      <c r="DXV87" s="50"/>
      <c r="DXW87" s="50"/>
      <c r="DXX87" s="50"/>
      <c r="DXY87" s="50"/>
      <c r="DXZ87" s="50"/>
      <c r="DYA87" s="50"/>
      <c r="DYB87" s="50"/>
      <c r="DYC87" s="50"/>
      <c r="DYD87" s="50"/>
      <c r="DYE87" s="50"/>
      <c r="DYF87" s="50"/>
      <c r="DYG87" s="50"/>
      <c r="DYH87" s="50"/>
      <c r="DYI87" s="50"/>
      <c r="DYJ87" s="50"/>
      <c r="DYK87" s="50"/>
      <c r="DYL87" s="50"/>
      <c r="DYM87" s="50"/>
      <c r="DYN87" s="50"/>
      <c r="DYO87" s="50"/>
      <c r="DYP87" s="50"/>
      <c r="DYQ87" s="50"/>
      <c r="DYR87" s="50"/>
      <c r="DYS87" s="50"/>
      <c r="DYT87" s="50"/>
      <c r="DYU87" s="50"/>
      <c r="DYV87" s="50"/>
      <c r="DYW87" s="50"/>
      <c r="DYX87" s="50"/>
      <c r="DYY87" s="50"/>
      <c r="DYZ87" s="50"/>
      <c r="DZA87" s="50"/>
      <c r="DZB87" s="50"/>
      <c r="DZC87" s="50"/>
      <c r="DZD87" s="50"/>
      <c r="DZE87" s="50"/>
      <c r="DZF87" s="50"/>
      <c r="DZG87" s="50"/>
      <c r="DZH87" s="50"/>
      <c r="DZI87" s="50"/>
      <c r="DZJ87" s="50"/>
      <c r="DZK87" s="50"/>
      <c r="DZL87" s="50"/>
      <c r="DZM87" s="50"/>
      <c r="DZN87" s="50"/>
      <c r="DZO87" s="50"/>
      <c r="DZP87" s="50"/>
      <c r="DZQ87" s="50"/>
      <c r="DZR87" s="50"/>
      <c r="DZS87" s="50"/>
      <c r="DZT87" s="50"/>
      <c r="DZU87" s="50"/>
      <c r="DZV87" s="50"/>
      <c r="DZW87" s="50"/>
      <c r="DZX87" s="50"/>
      <c r="DZY87" s="50"/>
      <c r="DZZ87" s="50"/>
      <c r="EAA87" s="50"/>
      <c r="EAB87" s="50"/>
      <c r="EAC87" s="50"/>
      <c r="EAD87" s="50"/>
      <c r="EAE87" s="50"/>
      <c r="EAF87" s="50"/>
      <c r="EAG87" s="50"/>
      <c r="EAH87" s="50"/>
      <c r="EAI87" s="50"/>
      <c r="EAJ87" s="50"/>
      <c r="EAK87" s="50"/>
      <c r="EAL87" s="50"/>
      <c r="EAM87" s="50"/>
      <c r="EAN87" s="50"/>
      <c r="EAO87" s="50"/>
      <c r="EAP87" s="50"/>
      <c r="EAQ87" s="50"/>
      <c r="EAR87" s="50"/>
      <c r="EAS87" s="50"/>
      <c r="EAT87" s="50"/>
      <c r="EAU87" s="50"/>
      <c r="EAV87" s="50"/>
      <c r="EAW87" s="50"/>
      <c r="EAX87" s="50"/>
      <c r="EAY87" s="50"/>
      <c r="EAZ87" s="50"/>
      <c r="EBA87" s="50"/>
      <c r="EBB87" s="50"/>
      <c r="EBC87" s="50"/>
      <c r="EBD87" s="50"/>
      <c r="EBE87" s="50"/>
      <c r="EBF87" s="50"/>
      <c r="EBG87" s="50"/>
      <c r="EBH87" s="50"/>
      <c r="EBI87" s="50"/>
      <c r="EBJ87" s="50"/>
      <c r="EBK87" s="50"/>
      <c r="EBL87" s="50"/>
      <c r="EBM87" s="50"/>
      <c r="EBN87" s="50"/>
      <c r="EBO87" s="50"/>
      <c r="EBP87" s="50"/>
      <c r="EBQ87" s="50"/>
      <c r="EBR87" s="50"/>
      <c r="EBS87" s="50"/>
      <c r="EBT87" s="50"/>
      <c r="EBU87" s="50"/>
      <c r="EBV87" s="50"/>
      <c r="EBW87" s="50"/>
      <c r="EBX87" s="50"/>
      <c r="EBY87" s="50"/>
      <c r="EBZ87" s="50"/>
      <c r="ECA87" s="50"/>
      <c r="ECB87" s="50"/>
      <c r="ECC87" s="50"/>
      <c r="ECD87" s="50"/>
      <c r="ECE87" s="50"/>
      <c r="ECF87" s="50"/>
      <c r="ECG87" s="50"/>
      <c r="ECH87" s="50"/>
      <c r="ECI87" s="50"/>
      <c r="ECJ87" s="50"/>
      <c r="ECK87" s="50"/>
      <c r="ECL87" s="50"/>
      <c r="ECM87" s="50"/>
      <c r="ECN87" s="50"/>
      <c r="ECO87" s="50"/>
      <c r="ECP87" s="50"/>
      <c r="ECQ87" s="50"/>
      <c r="ECR87" s="50"/>
      <c r="ECS87" s="50"/>
      <c r="ECT87" s="50"/>
      <c r="ECU87" s="50"/>
      <c r="ECV87" s="50"/>
      <c r="ECW87" s="50"/>
      <c r="ECX87" s="50"/>
      <c r="ECY87" s="50"/>
      <c r="ECZ87" s="50"/>
      <c r="EDA87" s="50"/>
      <c r="EDB87" s="50"/>
      <c r="EDC87" s="50"/>
      <c r="EDD87" s="50"/>
      <c r="EDE87" s="50"/>
      <c r="EDF87" s="50"/>
      <c r="EDG87" s="50"/>
      <c r="EDH87" s="50"/>
      <c r="EDI87" s="50"/>
      <c r="EDJ87" s="50"/>
      <c r="EDK87" s="50"/>
      <c r="EDL87" s="50"/>
      <c r="EDM87" s="50"/>
      <c r="EDN87" s="50"/>
      <c r="EDO87" s="50"/>
      <c r="EDP87" s="50"/>
      <c r="EDQ87" s="50"/>
      <c r="EDR87" s="50"/>
      <c r="EDS87" s="50"/>
      <c r="EDT87" s="50"/>
      <c r="EDU87" s="50"/>
      <c r="EDV87" s="50"/>
      <c r="EDW87" s="50"/>
      <c r="EDX87" s="50"/>
      <c r="EDY87" s="50"/>
      <c r="EDZ87" s="50"/>
      <c r="EEA87" s="50"/>
      <c r="EEB87" s="50"/>
      <c r="EEC87" s="50"/>
      <c r="EED87" s="50"/>
      <c r="EEE87" s="50"/>
      <c r="EEF87" s="50"/>
      <c r="EEG87" s="50"/>
      <c r="EEH87" s="50"/>
      <c r="EEI87" s="50"/>
      <c r="EEJ87" s="50"/>
      <c r="EEK87" s="50"/>
      <c r="EEL87" s="50"/>
      <c r="EEM87" s="50"/>
      <c r="EEN87" s="50"/>
      <c r="EEO87" s="50"/>
      <c r="EEP87" s="50"/>
      <c r="EEQ87" s="50"/>
      <c r="EER87" s="50"/>
      <c r="EES87" s="50"/>
      <c r="EET87" s="50"/>
      <c r="EEU87" s="50"/>
      <c r="EEV87" s="50"/>
      <c r="EEW87" s="50"/>
      <c r="EEX87" s="50"/>
      <c r="EEY87" s="50"/>
      <c r="EEZ87" s="50"/>
      <c r="EFA87" s="50"/>
      <c r="EFB87" s="50"/>
      <c r="EFC87" s="50"/>
      <c r="EFD87" s="50"/>
      <c r="EFE87" s="50"/>
      <c r="EFF87" s="50"/>
      <c r="EFG87" s="50"/>
      <c r="EFH87" s="50"/>
      <c r="EFI87" s="50"/>
      <c r="EFJ87" s="50"/>
      <c r="EFK87" s="50"/>
      <c r="EFL87" s="50"/>
      <c r="EFM87" s="50"/>
      <c r="EFN87" s="50"/>
      <c r="EFO87" s="50"/>
      <c r="EFP87" s="50"/>
      <c r="EFQ87" s="50"/>
      <c r="EFR87" s="50"/>
      <c r="EFS87" s="50"/>
      <c r="EFT87" s="50"/>
      <c r="EFU87" s="50"/>
      <c r="EFV87" s="50"/>
      <c r="EFW87" s="50"/>
      <c r="EFX87" s="50"/>
      <c r="EFY87" s="50"/>
      <c r="EFZ87" s="50"/>
      <c r="EGA87" s="50"/>
      <c r="EGB87" s="50"/>
      <c r="EGC87" s="50"/>
      <c r="EGD87" s="50"/>
      <c r="EGE87" s="50"/>
      <c r="EGF87" s="50"/>
      <c r="EGG87" s="50"/>
      <c r="EGH87" s="50"/>
      <c r="EGI87" s="50"/>
      <c r="EGJ87" s="50"/>
      <c r="EGK87" s="50"/>
      <c r="EGL87" s="50"/>
      <c r="EGM87" s="50"/>
      <c r="EGN87" s="50"/>
      <c r="EGO87" s="50"/>
      <c r="EGP87" s="50"/>
      <c r="EGQ87" s="50"/>
      <c r="EGR87" s="50"/>
      <c r="EGS87" s="50"/>
      <c r="EGT87" s="50"/>
      <c r="EGU87" s="50"/>
      <c r="EGV87" s="50"/>
      <c r="EGW87" s="50"/>
      <c r="EGX87" s="50"/>
      <c r="EGY87" s="50"/>
      <c r="EGZ87" s="50"/>
      <c r="EHA87" s="50"/>
      <c r="EHB87" s="50"/>
      <c r="EHC87" s="50"/>
      <c r="EHD87" s="50"/>
      <c r="EHE87" s="50"/>
      <c r="EHF87" s="50"/>
      <c r="EHG87" s="50"/>
      <c r="EHH87" s="50"/>
      <c r="EHI87" s="50"/>
      <c r="EHJ87" s="50"/>
      <c r="EHK87" s="50"/>
      <c r="EHL87" s="50"/>
      <c r="EHM87" s="50"/>
      <c r="EHN87" s="50"/>
      <c r="EHO87" s="50"/>
      <c r="EHP87" s="50"/>
      <c r="EHQ87" s="50"/>
      <c r="EHR87" s="50"/>
      <c r="EHS87" s="50"/>
      <c r="EHT87" s="50"/>
      <c r="EHU87" s="50"/>
      <c r="EHV87" s="50"/>
      <c r="EHW87" s="50"/>
      <c r="EHX87" s="50"/>
      <c r="EHY87" s="50"/>
      <c r="EHZ87" s="50"/>
      <c r="EIA87" s="50"/>
      <c r="EIB87" s="50"/>
      <c r="EIC87" s="50"/>
      <c r="EID87" s="50"/>
      <c r="EIE87" s="50"/>
      <c r="EIF87" s="50"/>
      <c r="EIG87" s="50"/>
      <c r="EIH87" s="50"/>
      <c r="EII87" s="50"/>
      <c r="EIJ87" s="50"/>
      <c r="EIK87" s="50"/>
      <c r="EIL87" s="50"/>
      <c r="EIM87" s="50"/>
      <c r="EIN87" s="50"/>
      <c r="EIO87" s="50"/>
      <c r="EIP87" s="50"/>
      <c r="EIQ87" s="50"/>
      <c r="EIR87" s="50"/>
      <c r="EIS87" s="50"/>
      <c r="EIT87" s="50"/>
      <c r="EIU87" s="50"/>
      <c r="EIV87" s="50"/>
      <c r="EIW87" s="50"/>
      <c r="EIX87" s="50"/>
      <c r="EIY87" s="50"/>
      <c r="EIZ87" s="50"/>
      <c r="EJA87" s="50"/>
      <c r="EJB87" s="50"/>
      <c r="EJC87" s="50"/>
      <c r="EJD87" s="50"/>
      <c r="EJE87" s="50"/>
      <c r="EJF87" s="50"/>
      <c r="EJG87" s="50"/>
      <c r="EJH87" s="50"/>
      <c r="EJI87" s="50"/>
      <c r="EJJ87" s="50"/>
      <c r="EJK87" s="50"/>
      <c r="EJL87" s="50"/>
      <c r="EJM87" s="50"/>
      <c r="EJN87" s="50"/>
      <c r="EJO87" s="50"/>
      <c r="EJP87" s="50"/>
      <c r="EJQ87" s="50"/>
      <c r="EJR87" s="50"/>
      <c r="EJS87" s="50"/>
      <c r="EJT87" s="50"/>
      <c r="EJU87" s="50"/>
      <c r="EJV87" s="50"/>
      <c r="EJW87" s="50"/>
      <c r="EJX87" s="50"/>
      <c r="EJY87" s="50"/>
      <c r="EJZ87" s="50"/>
      <c r="EKA87" s="50"/>
      <c r="EKB87" s="50"/>
      <c r="EKC87" s="50"/>
      <c r="EKD87" s="50"/>
      <c r="EKE87" s="50"/>
      <c r="EKF87" s="50"/>
      <c r="EKG87" s="50"/>
      <c r="EKH87" s="50"/>
      <c r="EKI87" s="50"/>
      <c r="EKJ87" s="50"/>
      <c r="EKK87" s="50"/>
      <c r="EKL87" s="50"/>
      <c r="EKM87" s="50"/>
      <c r="EKN87" s="50"/>
      <c r="EKO87" s="50"/>
      <c r="EKP87" s="50"/>
      <c r="EKQ87" s="50"/>
      <c r="EKR87" s="50"/>
      <c r="EKS87" s="50"/>
      <c r="EKT87" s="50"/>
      <c r="EKU87" s="50"/>
      <c r="EKV87" s="50"/>
      <c r="EKW87" s="50"/>
      <c r="EKX87" s="50"/>
      <c r="EKY87" s="50"/>
      <c r="EKZ87" s="50"/>
      <c r="ELA87" s="50"/>
      <c r="ELB87" s="50"/>
      <c r="ELC87" s="50"/>
      <c r="ELD87" s="50"/>
      <c r="ELE87" s="50"/>
      <c r="ELF87" s="50"/>
      <c r="ELG87" s="50"/>
      <c r="ELH87" s="50"/>
      <c r="ELI87" s="50"/>
      <c r="ELJ87" s="50"/>
      <c r="ELK87" s="50"/>
      <c r="ELL87" s="50"/>
      <c r="ELM87" s="50"/>
      <c r="ELN87" s="50"/>
      <c r="ELO87" s="50"/>
      <c r="ELP87" s="50"/>
      <c r="ELQ87" s="50"/>
      <c r="ELR87" s="50"/>
      <c r="ELS87" s="50"/>
      <c r="ELT87" s="50"/>
      <c r="ELU87" s="50"/>
      <c r="ELV87" s="50"/>
      <c r="ELW87" s="50"/>
      <c r="ELX87" s="50"/>
      <c r="ELY87" s="50"/>
      <c r="ELZ87" s="50"/>
      <c r="EMA87" s="50"/>
      <c r="EMB87" s="50"/>
      <c r="EMC87" s="50"/>
      <c r="EMD87" s="50"/>
      <c r="EME87" s="50"/>
      <c r="EMF87" s="50"/>
      <c r="EMG87" s="50"/>
      <c r="EMH87" s="50"/>
      <c r="EMI87" s="50"/>
      <c r="EMJ87" s="50"/>
      <c r="EMK87" s="50"/>
      <c r="EML87" s="50"/>
      <c r="EMM87" s="50"/>
      <c r="EMN87" s="50"/>
      <c r="EMO87" s="50"/>
      <c r="EMP87" s="50"/>
      <c r="EMQ87" s="50"/>
      <c r="EMR87" s="50"/>
      <c r="EMS87" s="50"/>
      <c r="EMT87" s="50"/>
      <c r="EMU87" s="50"/>
      <c r="EMV87" s="50"/>
      <c r="EMW87" s="50"/>
      <c r="EMX87" s="50"/>
      <c r="EMY87" s="50"/>
      <c r="EMZ87" s="50"/>
      <c r="ENA87" s="50"/>
      <c r="ENB87" s="50"/>
      <c r="ENC87" s="50"/>
      <c r="END87" s="50"/>
      <c r="ENE87" s="50"/>
      <c r="ENF87" s="50"/>
      <c r="ENG87" s="50"/>
      <c r="ENH87" s="50"/>
      <c r="ENI87" s="50"/>
      <c r="ENJ87" s="50"/>
      <c r="ENK87" s="50"/>
      <c r="ENL87" s="50"/>
      <c r="ENM87" s="50"/>
      <c r="ENN87" s="50"/>
      <c r="ENO87" s="50"/>
      <c r="ENP87" s="50"/>
      <c r="ENQ87" s="50"/>
      <c r="ENR87" s="50"/>
      <c r="ENS87" s="50"/>
      <c r="ENT87" s="50"/>
      <c r="ENU87" s="50"/>
      <c r="ENV87" s="50"/>
      <c r="ENW87" s="50"/>
      <c r="ENX87" s="50"/>
      <c r="ENY87" s="50"/>
      <c r="ENZ87" s="50"/>
      <c r="EOA87" s="50"/>
      <c r="EOB87" s="50"/>
      <c r="EOC87" s="50"/>
      <c r="EOD87" s="50"/>
      <c r="EOE87" s="50"/>
      <c r="EOF87" s="50"/>
      <c r="EOG87" s="50"/>
      <c r="EOH87" s="50"/>
      <c r="EOI87" s="50"/>
      <c r="EOJ87" s="50"/>
      <c r="EOK87" s="50"/>
      <c r="EOL87" s="50"/>
      <c r="EOM87" s="50"/>
      <c r="EON87" s="50"/>
      <c r="EOO87" s="50"/>
      <c r="EOP87" s="50"/>
      <c r="EOQ87" s="50"/>
      <c r="EOR87" s="50"/>
      <c r="EOS87" s="50"/>
      <c r="EOT87" s="50"/>
      <c r="EOU87" s="50"/>
      <c r="EOV87" s="50"/>
      <c r="EOW87" s="50"/>
      <c r="EOX87" s="50"/>
      <c r="EOY87" s="50"/>
      <c r="EOZ87" s="50"/>
      <c r="EPA87" s="50"/>
      <c r="EPB87" s="50"/>
      <c r="EPC87" s="50"/>
      <c r="EPD87" s="50"/>
      <c r="EPE87" s="50"/>
      <c r="EPF87" s="50"/>
      <c r="EPG87" s="50"/>
      <c r="EPH87" s="50"/>
      <c r="EPI87" s="50"/>
      <c r="EPJ87" s="50"/>
      <c r="EPK87" s="50"/>
      <c r="EPL87" s="50"/>
      <c r="EPM87" s="50"/>
      <c r="EPN87" s="50"/>
      <c r="EPO87" s="50"/>
      <c r="EPP87" s="50"/>
      <c r="EPQ87" s="50"/>
      <c r="EPR87" s="50"/>
      <c r="EPS87" s="50"/>
      <c r="EPT87" s="50"/>
      <c r="EPU87" s="50"/>
      <c r="EPV87" s="50"/>
      <c r="EPW87" s="50"/>
      <c r="EPX87" s="50"/>
      <c r="EPY87" s="50"/>
      <c r="EPZ87" s="50"/>
      <c r="EQA87" s="50"/>
      <c r="EQB87" s="50"/>
      <c r="EQC87" s="50"/>
      <c r="EQD87" s="50"/>
      <c r="EQE87" s="50"/>
      <c r="EQF87" s="50"/>
      <c r="EQG87" s="50"/>
      <c r="EQH87" s="50"/>
      <c r="EQI87" s="50"/>
      <c r="EQJ87" s="50"/>
      <c r="EQK87" s="50"/>
      <c r="EQL87" s="50"/>
      <c r="EQM87" s="50"/>
      <c r="EQN87" s="50"/>
      <c r="EQO87" s="50"/>
      <c r="EQP87" s="50"/>
      <c r="EQQ87" s="50"/>
      <c r="EQR87" s="50"/>
      <c r="EQS87" s="50"/>
      <c r="EQT87" s="50"/>
      <c r="EQU87" s="50"/>
      <c r="EQV87" s="50"/>
      <c r="EQW87" s="50"/>
      <c r="EQX87" s="50"/>
      <c r="EQY87" s="50"/>
      <c r="EQZ87" s="50"/>
      <c r="ERA87" s="50"/>
      <c r="ERB87" s="50"/>
      <c r="ERC87" s="50"/>
      <c r="ERD87" s="50"/>
      <c r="ERE87" s="50"/>
      <c r="ERF87" s="50"/>
      <c r="ERG87" s="50"/>
      <c r="ERH87" s="50"/>
      <c r="ERI87" s="50"/>
      <c r="ERJ87" s="50"/>
      <c r="ERK87" s="50"/>
      <c r="ERL87" s="50"/>
      <c r="ERM87" s="50"/>
      <c r="ERN87" s="50"/>
      <c r="ERO87" s="50"/>
      <c r="ERP87" s="50"/>
      <c r="ERQ87" s="50"/>
      <c r="ERR87" s="50"/>
      <c r="ERS87" s="50"/>
      <c r="ERT87" s="50"/>
      <c r="ERU87" s="50"/>
      <c r="ERV87" s="50"/>
      <c r="ERW87" s="50"/>
      <c r="ERX87" s="50"/>
      <c r="ERY87" s="50"/>
      <c r="ERZ87" s="50"/>
      <c r="ESA87" s="50"/>
      <c r="ESB87" s="50"/>
      <c r="ESC87" s="50"/>
      <c r="ESD87" s="50"/>
      <c r="ESE87" s="50"/>
      <c r="ESF87" s="50"/>
      <c r="ESG87" s="50"/>
      <c r="ESH87" s="50"/>
      <c r="ESI87" s="50"/>
      <c r="ESJ87" s="50"/>
      <c r="ESK87" s="50"/>
      <c r="ESL87" s="50"/>
      <c r="ESM87" s="50"/>
      <c r="ESN87" s="50"/>
      <c r="ESO87" s="50"/>
      <c r="ESP87" s="50"/>
      <c r="ESQ87" s="50"/>
      <c r="ESR87" s="50"/>
      <c r="ESS87" s="50"/>
      <c r="EST87" s="50"/>
      <c r="ESU87" s="50"/>
      <c r="ESV87" s="50"/>
      <c r="ESW87" s="50"/>
      <c r="ESX87" s="50"/>
      <c r="ESY87" s="50"/>
      <c r="ESZ87" s="50"/>
      <c r="ETA87" s="50"/>
      <c r="ETB87" s="50"/>
      <c r="ETC87" s="50"/>
      <c r="ETD87" s="50"/>
      <c r="ETE87" s="50"/>
      <c r="ETF87" s="50"/>
      <c r="ETG87" s="50"/>
      <c r="ETH87" s="50"/>
      <c r="ETI87" s="50"/>
      <c r="ETJ87" s="50"/>
      <c r="ETK87" s="50"/>
      <c r="ETL87" s="50"/>
      <c r="ETM87" s="50"/>
      <c r="ETN87" s="50"/>
      <c r="ETO87" s="50"/>
      <c r="ETP87" s="50"/>
      <c r="ETQ87" s="50"/>
      <c r="ETR87" s="50"/>
      <c r="ETS87" s="50"/>
      <c r="ETT87" s="50"/>
      <c r="ETU87" s="50"/>
      <c r="ETV87" s="50"/>
      <c r="ETW87" s="50"/>
      <c r="ETX87" s="50"/>
      <c r="ETY87" s="50"/>
      <c r="ETZ87" s="50"/>
      <c r="EUA87" s="50"/>
      <c r="EUB87" s="50"/>
      <c r="EUC87" s="50"/>
      <c r="EUD87" s="50"/>
      <c r="EUE87" s="50"/>
      <c r="EUF87" s="50"/>
      <c r="EUG87" s="50"/>
      <c r="EUH87" s="50"/>
      <c r="EUI87" s="50"/>
      <c r="EUJ87" s="50"/>
      <c r="EUK87" s="50"/>
      <c r="EUL87" s="50"/>
      <c r="EUM87" s="50"/>
      <c r="EUN87" s="50"/>
      <c r="EUO87" s="50"/>
      <c r="EUP87" s="50"/>
      <c r="EUQ87" s="50"/>
      <c r="EUR87" s="50"/>
      <c r="EUS87" s="50"/>
      <c r="EUT87" s="50"/>
      <c r="EUU87" s="50"/>
      <c r="EUV87" s="50"/>
      <c r="EUW87" s="50"/>
      <c r="EUX87" s="50"/>
      <c r="EUY87" s="50"/>
      <c r="EUZ87" s="50"/>
      <c r="EVA87" s="50"/>
      <c r="EVB87" s="50"/>
      <c r="EVC87" s="50"/>
      <c r="EVD87" s="50"/>
      <c r="EVE87" s="50"/>
      <c r="EVF87" s="50"/>
      <c r="EVG87" s="50"/>
      <c r="EVH87" s="50"/>
      <c r="EVI87" s="50"/>
      <c r="EVJ87" s="50"/>
      <c r="EVK87" s="50"/>
      <c r="EVL87" s="50"/>
      <c r="EVM87" s="50"/>
      <c r="EVN87" s="50"/>
      <c r="EVO87" s="50"/>
      <c r="EVP87" s="50"/>
      <c r="EVQ87" s="50"/>
      <c r="EVR87" s="50"/>
      <c r="EVS87" s="50"/>
      <c r="EVT87" s="50"/>
      <c r="EVU87" s="50"/>
      <c r="EVV87" s="50"/>
      <c r="EVW87" s="50"/>
      <c r="EVX87" s="50"/>
      <c r="EVY87" s="50"/>
      <c r="EVZ87" s="50"/>
      <c r="EWA87" s="50"/>
      <c r="EWB87" s="50"/>
      <c r="EWC87" s="50"/>
      <c r="EWD87" s="50"/>
      <c r="EWE87" s="50"/>
      <c r="EWF87" s="50"/>
      <c r="EWG87" s="50"/>
      <c r="EWH87" s="50"/>
      <c r="EWI87" s="50"/>
      <c r="EWJ87" s="50"/>
      <c r="EWK87" s="50"/>
      <c r="EWL87" s="50"/>
      <c r="EWM87" s="50"/>
      <c r="EWN87" s="50"/>
      <c r="EWO87" s="50"/>
      <c r="EWP87" s="50"/>
      <c r="EWQ87" s="50"/>
      <c r="EWR87" s="50"/>
      <c r="EWS87" s="50"/>
      <c r="EWT87" s="50"/>
      <c r="EWU87" s="50"/>
      <c r="EWV87" s="50"/>
      <c r="EWW87" s="50"/>
      <c r="EWX87" s="50"/>
      <c r="EWY87" s="50"/>
      <c r="EWZ87" s="50"/>
      <c r="EXA87" s="50"/>
      <c r="EXB87" s="50"/>
      <c r="EXC87" s="50"/>
      <c r="EXD87" s="50"/>
      <c r="EXE87" s="50"/>
      <c r="EXF87" s="50"/>
      <c r="EXG87" s="50"/>
      <c r="EXH87" s="50"/>
      <c r="EXI87" s="50"/>
      <c r="EXJ87" s="50"/>
      <c r="EXK87" s="50"/>
      <c r="EXL87" s="50"/>
      <c r="EXM87" s="50"/>
      <c r="EXN87" s="50"/>
      <c r="EXO87" s="50"/>
      <c r="EXP87" s="50"/>
      <c r="EXQ87" s="50"/>
      <c r="EXR87" s="50"/>
      <c r="EXS87" s="50"/>
      <c r="EXT87" s="50"/>
      <c r="EXU87" s="50"/>
      <c r="EXV87" s="50"/>
      <c r="EXW87" s="50"/>
      <c r="EXX87" s="50"/>
      <c r="EXY87" s="50"/>
      <c r="EXZ87" s="50"/>
      <c r="EYA87" s="50"/>
      <c r="EYB87" s="50"/>
      <c r="EYC87" s="50"/>
      <c r="EYD87" s="50"/>
      <c r="EYE87" s="50"/>
      <c r="EYF87" s="50"/>
      <c r="EYG87" s="50"/>
      <c r="EYH87" s="50"/>
      <c r="EYI87" s="50"/>
      <c r="EYJ87" s="50"/>
      <c r="EYK87" s="50"/>
      <c r="EYL87" s="50"/>
      <c r="EYM87" s="50"/>
      <c r="EYN87" s="50"/>
      <c r="EYO87" s="50"/>
      <c r="EYP87" s="50"/>
      <c r="EYQ87" s="50"/>
      <c r="EYR87" s="50"/>
      <c r="EYS87" s="50"/>
      <c r="EYT87" s="50"/>
      <c r="EYU87" s="50"/>
      <c r="EYV87" s="50"/>
      <c r="EYW87" s="50"/>
      <c r="EYX87" s="50"/>
      <c r="EYY87" s="50"/>
      <c r="EYZ87" s="50"/>
      <c r="EZA87" s="50"/>
      <c r="EZB87" s="50"/>
      <c r="EZC87" s="50"/>
      <c r="EZD87" s="50"/>
      <c r="EZE87" s="50"/>
      <c r="EZF87" s="50"/>
      <c r="EZG87" s="50"/>
      <c r="EZH87" s="50"/>
      <c r="EZI87" s="50"/>
      <c r="EZJ87" s="50"/>
      <c r="EZK87" s="50"/>
      <c r="EZL87" s="50"/>
      <c r="EZM87" s="50"/>
      <c r="EZN87" s="50"/>
      <c r="EZO87" s="50"/>
      <c r="EZP87" s="50"/>
      <c r="EZQ87" s="50"/>
      <c r="EZR87" s="50"/>
      <c r="EZS87" s="50"/>
      <c r="EZT87" s="50"/>
      <c r="EZU87" s="50"/>
      <c r="EZV87" s="50"/>
      <c r="EZW87" s="50"/>
      <c r="EZX87" s="50"/>
      <c r="EZY87" s="50"/>
      <c r="EZZ87" s="50"/>
      <c r="FAA87" s="50"/>
      <c r="FAB87" s="50"/>
      <c r="FAC87" s="50"/>
      <c r="FAD87" s="50"/>
      <c r="FAE87" s="50"/>
      <c r="FAF87" s="50"/>
      <c r="FAG87" s="50"/>
      <c r="FAH87" s="50"/>
      <c r="FAI87" s="50"/>
      <c r="FAJ87" s="50"/>
      <c r="FAK87" s="50"/>
      <c r="FAL87" s="50"/>
      <c r="FAM87" s="50"/>
      <c r="FAN87" s="50"/>
      <c r="FAO87" s="50"/>
      <c r="FAP87" s="50"/>
      <c r="FAQ87" s="50"/>
      <c r="FAR87" s="50"/>
      <c r="FAS87" s="50"/>
      <c r="FAT87" s="50"/>
      <c r="FAU87" s="50"/>
      <c r="FAV87" s="50"/>
      <c r="FAW87" s="50"/>
      <c r="FAX87" s="50"/>
      <c r="FAY87" s="50"/>
      <c r="FAZ87" s="50"/>
      <c r="FBA87" s="50"/>
      <c r="FBB87" s="50"/>
      <c r="FBC87" s="50"/>
      <c r="FBD87" s="50"/>
      <c r="FBE87" s="50"/>
      <c r="FBF87" s="50"/>
      <c r="FBG87" s="50"/>
      <c r="FBH87" s="50"/>
      <c r="FBI87" s="50"/>
      <c r="FBJ87" s="50"/>
      <c r="FBK87" s="50"/>
      <c r="FBL87" s="50"/>
      <c r="FBM87" s="50"/>
      <c r="FBN87" s="50"/>
      <c r="FBO87" s="50"/>
      <c r="FBP87" s="50"/>
      <c r="FBQ87" s="50"/>
      <c r="FBR87" s="50"/>
      <c r="FBS87" s="50"/>
      <c r="FBT87" s="50"/>
      <c r="FBU87" s="50"/>
      <c r="FBV87" s="50"/>
      <c r="FBW87" s="50"/>
      <c r="FBX87" s="50"/>
      <c r="FBY87" s="50"/>
      <c r="FBZ87" s="50"/>
      <c r="FCA87" s="50"/>
      <c r="FCB87" s="50"/>
      <c r="FCC87" s="50"/>
      <c r="FCD87" s="50"/>
      <c r="FCE87" s="50"/>
      <c r="FCF87" s="50"/>
      <c r="FCG87" s="50"/>
      <c r="FCH87" s="50"/>
      <c r="FCI87" s="50"/>
      <c r="FCJ87" s="50"/>
      <c r="FCK87" s="50"/>
      <c r="FCL87" s="50"/>
      <c r="FCM87" s="50"/>
      <c r="FCN87" s="50"/>
      <c r="FCO87" s="50"/>
      <c r="FCP87" s="50"/>
      <c r="FCQ87" s="50"/>
      <c r="FCR87" s="50"/>
      <c r="FCS87" s="50"/>
      <c r="FCT87" s="50"/>
      <c r="FCU87" s="50"/>
      <c r="FCV87" s="50"/>
      <c r="FCW87" s="50"/>
      <c r="FCX87" s="50"/>
      <c r="FCY87" s="50"/>
      <c r="FCZ87" s="50"/>
      <c r="FDA87" s="50"/>
      <c r="FDB87" s="50"/>
      <c r="FDC87" s="50"/>
      <c r="FDD87" s="50"/>
      <c r="FDE87" s="50"/>
      <c r="FDF87" s="50"/>
      <c r="FDG87" s="50"/>
      <c r="FDH87" s="50"/>
      <c r="FDI87" s="50"/>
      <c r="FDJ87" s="50"/>
      <c r="FDK87" s="50"/>
      <c r="FDL87" s="50"/>
      <c r="FDM87" s="50"/>
      <c r="FDN87" s="50"/>
      <c r="FDO87" s="50"/>
      <c r="FDP87" s="50"/>
      <c r="FDQ87" s="50"/>
      <c r="FDR87" s="50"/>
      <c r="FDS87" s="50"/>
      <c r="FDT87" s="50"/>
      <c r="FDU87" s="50"/>
      <c r="FDV87" s="50"/>
      <c r="FDW87" s="50"/>
      <c r="FDX87" s="50"/>
      <c r="FDY87" s="50"/>
      <c r="FDZ87" s="50"/>
      <c r="FEA87" s="50"/>
      <c r="FEB87" s="50"/>
      <c r="FEC87" s="50"/>
      <c r="FED87" s="50"/>
      <c r="FEE87" s="50"/>
      <c r="FEF87" s="50"/>
      <c r="FEG87" s="50"/>
      <c r="FEH87" s="50"/>
      <c r="FEI87" s="50"/>
      <c r="FEJ87" s="50"/>
      <c r="FEK87" s="50"/>
      <c r="FEL87" s="50"/>
      <c r="FEM87" s="50"/>
      <c r="FEN87" s="50"/>
      <c r="FEO87" s="50"/>
      <c r="FEP87" s="50"/>
      <c r="FEQ87" s="50"/>
      <c r="FER87" s="50"/>
      <c r="FES87" s="50"/>
      <c r="FET87" s="50"/>
      <c r="FEU87" s="50"/>
      <c r="FEV87" s="50"/>
      <c r="FEW87" s="50"/>
      <c r="FEX87" s="50"/>
      <c r="FEY87" s="50"/>
      <c r="FEZ87" s="50"/>
      <c r="FFA87" s="50"/>
      <c r="FFB87" s="50"/>
      <c r="FFC87" s="50"/>
      <c r="FFD87" s="50"/>
      <c r="FFE87" s="50"/>
      <c r="FFF87" s="50"/>
      <c r="FFG87" s="50"/>
      <c r="FFH87" s="50"/>
      <c r="FFI87" s="50"/>
      <c r="FFJ87" s="50"/>
      <c r="FFK87" s="50"/>
      <c r="FFL87" s="50"/>
      <c r="FFM87" s="50"/>
      <c r="FFN87" s="50"/>
      <c r="FFO87" s="50"/>
      <c r="FFP87" s="50"/>
      <c r="FFQ87" s="50"/>
      <c r="FFR87" s="50"/>
      <c r="FFS87" s="50"/>
      <c r="FFT87" s="50"/>
      <c r="FFU87" s="50"/>
      <c r="FFV87" s="50"/>
      <c r="FFW87" s="50"/>
      <c r="FFX87" s="50"/>
      <c r="FFY87" s="50"/>
      <c r="FFZ87" s="50"/>
      <c r="FGA87" s="50"/>
      <c r="FGB87" s="50"/>
      <c r="FGC87" s="50"/>
      <c r="FGD87" s="50"/>
      <c r="FGE87" s="50"/>
      <c r="FGF87" s="50"/>
      <c r="FGG87" s="50"/>
      <c r="FGH87" s="50"/>
      <c r="FGI87" s="50"/>
      <c r="FGJ87" s="50"/>
      <c r="FGK87" s="50"/>
      <c r="FGL87" s="50"/>
      <c r="FGM87" s="50"/>
      <c r="FGN87" s="50"/>
      <c r="FGO87" s="50"/>
      <c r="FGP87" s="50"/>
      <c r="FGQ87" s="50"/>
      <c r="FGR87" s="50"/>
      <c r="FGS87" s="50"/>
      <c r="FGT87" s="50"/>
      <c r="FGU87" s="50"/>
      <c r="FGV87" s="50"/>
      <c r="FGW87" s="50"/>
      <c r="FGX87" s="50"/>
      <c r="FGY87" s="50"/>
      <c r="FGZ87" s="50"/>
      <c r="FHA87" s="50"/>
      <c r="FHB87" s="50"/>
      <c r="FHC87" s="50"/>
      <c r="FHD87" s="50"/>
      <c r="FHE87" s="50"/>
      <c r="FHF87" s="50"/>
      <c r="FHG87" s="50"/>
      <c r="FHH87" s="50"/>
      <c r="FHI87" s="50"/>
      <c r="FHJ87" s="50"/>
      <c r="FHK87" s="50"/>
      <c r="FHL87" s="50"/>
      <c r="FHM87" s="50"/>
      <c r="FHN87" s="50"/>
      <c r="FHO87" s="50"/>
      <c r="FHP87" s="50"/>
      <c r="FHQ87" s="50"/>
      <c r="FHR87" s="50"/>
      <c r="FHS87" s="50"/>
      <c r="FHT87" s="50"/>
      <c r="FHU87" s="50"/>
      <c r="FHV87" s="50"/>
      <c r="FHW87" s="50"/>
      <c r="FHX87" s="50"/>
      <c r="FHY87" s="50"/>
      <c r="FHZ87" s="50"/>
      <c r="FIA87" s="50"/>
      <c r="FIB87" s="50"/>
      <c r="FIC87" s="50"/>
      <c r="FID87" s="50"/>
      <c r="FIE87" s="50"/>
      <c r="FIF87" s="50"/>
      <c r="FIG87" s="50"/>
      <c r="FIH87" s="50"/>
      <c r="FII87" s="50"/>
      <c r="FIJ87" s="50"/>
      <c r="FIK87" s="50"/>
      <c r="FIL87" s="50"/>
      <c r="FIM87" s="50"/>
      <c r="FIN87" s="50"/>
      <c r="FIO87" s="50"/>
      <c r="FIP87" s="50"/>
      <c r="FIQ87" s="50"/>
      <c r="FIR87" s="50"/>
      <c r="FIS87" s="50"/>
      <c r="FIT87" s="50"/>
      <c r="FIU87" s="50"/>
      <c r="FIV87" s="50"/>
      <c r="FIW87" s="50"/>
      <c r="FIX87" s="50"/>
      <c r="FIY87" s="50"/>
      <c r="FIZ87" s="50"/>
      <c r="FJA87" s="50"/>
      <c r="FJB87" s="50"/>
      <c r="FJC87" s="50"/>
      <c r="FJD87" s="50"/>
      <c r="FJE87" s="50"/>
      <c r="FJF87" s="50"/>
      <c r="FJG87" s="50"/>
      <c r="FJH87" s="50"/>
      <c r="FJI87" s="50"/>
      <c r="FJJ87" s="50"/>
      <c r="FJK87" s="50"/>
      <c r="FJL87" s="50"/>
      <c r="FJM87" s="50"/>
      <c r="FJN87" s="50"/>
      <c r="FJO87" s="50"/>
      <c r="FJP87" s="50"/>
      <c r="FJQ87" s="50"/>
      <c r="FJR87" s="50"/>
      <c r="FJS87" s="50"/>
      <c r="FJT87" s="50"/>
      <c r="FJU87" s="50"/>
      <c r="FJV87" s="50"/>
      <c r="FJW87" s="50"/>
      <c r="FJX87" s="50"/>
      <c r="FJY87" s="50"/>
      <c r="FJZ87" s="50"/>
      <c r="FKA87" s="50"/>
      <c r="FKB87" s="50"/>
      <c r="FKC87" s="50"/>
      <c r="FKD87" s="50"/>
      <c r="FKE87" s="50"/>
      <c r="FKF87" s="50"/>
      <c r="FKG87" s="50"/>
      <c r="FKH87" s="50"/>
      <c r="FKI87" s="50"/>
      <c r="FKJ87" s="50"/>
      <c r="FKK87" s="50"/>
      <c r="FKL87" s="50"/>
      <c r="FKM87" s="50"/>
      <c r="FKN87" s="50"/>
      <c r="FKO87" s="50"/>
      <c r="FKP87" s="50"/>
      <c r="FKQ87" s="50"/>
      <c r="FKR87" s="50"/>
      <c r="FKS87" s="50"/>
      <c r="FKT87" s="50"/>
      <c r="FKU87" s="50"/>
      <c r="FKV87" s="50"/>
      <c r="FKW87" s="50"/>
      <c r="FKX87" s="50"/>
      <c r="FKY87" s="50"/>
      <c r="FKZ87" s="50"/>
      <c r="FLA87" s="50"/>
      <c r="FLB87" s="50"/>
      <c r="FLC87" s="50"/>
      <c r="FLD87" s="50"/>
      <c r="FLE87" s="50"/>
      <c r="FLF87" s="50"/>
      <c r="FLG87" s="50"/>
      <c r="FLH87" s="50"/>
      <c r="FLI87" s="50"/>
      <c r="FLJ87" s="50"/>
      <c r="FLK87" s="50"/>
      <c r="FLL87" s="50"/>
      <c r="FLM87" s="50"/>
      <c r="FLN87" s="50"/>
      <c r="FLO87" s="50"/>
      <c r="FLP87" s="50"/>
      <c r="FLQ87" s="50"/>
      <c r="FLR87" s="50"/>
      <c r="FLS87" s="50"/>
      <c r="FLT87" s="50"/>
      <c r="FLU87" s="50"/>
      <c r="FLV87" s="50"/>
      <c r="FLW87" s="50"/>
      <c r="FLX87" s="50"/>
      <c r="FLY87" s="50"/>
      <c r="FLZ87" s="50"/>
      <c r="FMA87" s="50"/>
      <c r="FMB87" s="50"/>
      <c r="FMC87" s="50"/>
      <c r="FMD87" s="50"/>
      <c r="FME87" s="50"/>
      <c r="FMF87" s="50"/>
      <c r="FMG87" s="50"/>
      <c r="FMH87" s="50"/>
      <c r="FMI87" s="50"/>
      <c r="FMJ87" s="50"/>
      <c r="FMK87" s="50"/>
      <c r="FML87" s="50"/>
      <c r="FMM87" s="50"/>
      <c r="FMN87" s="50"/>
      <c r="FMO87" s="50"/>
      <c r="FMP87" s="50"/>
      <c r="FMQ87" s="50"/>
      <c r="FMR87" s="50"/>
      <c r="FMS87" s="50"/>
      <c r="FMT87" s="50"/>
      <c r="FMU87" s="50"/>
      <c r="FMV87" s="50"/>
      <c r="FMW87" s="50"/>
      <c r="FMX87" s="50"/>
      <c r="FMY87" s="50"/>
      <c r="FMZ87" s="50"/>
      <c r="FNA87" s="50"/>
      <c r="FNB87" s="50"/>
      <c r="FNC87" s="50"/>
      <c r="FND87" s="50"/>
      <c r="FNE87" s="50"/>
      <c r="FNF87" s="50"/>
      <c r="FNG87" s="50"/>
      <c r="FNH87" s="50"/>
      <c r="FNI87" s="50"/>
      <c r="FNJ87" s="50"/>
      <c r="FNK87" s="50"/>
      <c r="FNL87" s="50"/>
      <c r="FNM87" s="50"/>
      <c r="FNN87" s="50"/>
      <c r="FNO87" s="50"/>
      <c r="FNP87" s="50"/>
      <c r="FNQ87" s="50"/>
      <c r="FNR87" s="50"/>
      <c r="FNS87" s="50"/>
      <c r="FNT87" s="50"/>
      <c r="FNU87" s="50"/>
      <c r="FNV87" s="50"/>
      <c r="FNW87" s="50"/>
      <c r="FNX87" s="50"/>
      <c r="FNY87" s="50"/>
      <c r="FNZ87" s="50"/>
      <c r="FOA87" s="50"/>
      <c r="FOB87" s="50"/>
      <c r="FOC87" s="50"/>
      <c r="FOD87" s="50"/>
      <c r="FOE87" s="50"/>
      <c r="FOF87" s="50"/>
      <c r="FOG87" s="50"/>
      <c r="FOH87" s="50"/>
      <c r="FOI87" s="50"/>
      <c r="FOJ87" s="50"/>
      <c r="FOK87" s="50"/>
      <c r="FOL87" s="50"/>
      <c r="FOM87" s="50"/>
      <c r="FON87" s="50"/>
      <c r="FOO87" s="50"/>
      <c r="FOP87" s="50"/>
      <c r="FOQ87" s="50"/>
      <c r="FOR87" s="50"/>
      <c r="FOS87" s="50"/>
      <c r="FOT87" s="50"/>
      <c r="FOU87" s="50"/>
      <c r="FOV87" s="50"/>
      <c r="FOW87" s="50"/>
      <c r="FOX87" s="50"/>
      <c r="FOY87" s="50"/>
      <c r="FOZ87" s="50"/>
      <c r="FPA87" s="50"/>
      <c r="FPB87" s="50"/>
      <c r="FPC87" s="50"/>
      <c r="FPD87" s="50"/>
      <c r="FPE87" s="50"/>
      <c r="FPF87" s="50"/>
      <c r="FPG87" s="50"/>
      <c r="FPH87" s="50"/>
      <c r="FPI87" s="50"/>
      <c r="FPJ87" s="50"/>
      <c r="FPK87" s="50"/>
      <c r="FPL87" s="50"/>
      <c r="FPM87" s="50"/>
      <c r="FPN87" s="50"/>
      <c r="FPO87" s="50"/>
      <c r="FPP87" s="50"/>
      <c r="FPQ87" s="50"/>
      <c r="FPR87" s="50"/>
      <c r="FPS87" s="50"/>
      <c r="FPT87" s="50"/>
      <c r="FPU87" s="50"/>
      <c r="FPV87" s="50"/>
      <c r="FPW87" s="50"/>
      <c r="FPX87" s="50"/>
      <c r="FPY87" s="50"/>
      <c r="FPZ87" s="50"/>
      <c r="FQA87" s="50"/>
      <c r="FQB87" s="50"/>
      <c r="FQC87" s="50"/>
      <c r="FQD87" s="50"/>
      <c r="FQE87" s="50"/>
      <c r="FQF87" s="50"/>
      <c r="FQG87" s="50"/>
      <c r="FQH87" s="50"/>
      <c r="FQI87" s="50"/>
      <c r="FQJ87" s="50"/>
      <c r="FQK87" s="50"/>
      <c r="FQL87" s="50"/>
      <c r="FQM87" s="50"/>
      <c r="FQN87" s="50"/>
      <c r="FQO87" s="50"/>
      <c r="FQP87" s="50"/>
      <c r="FQQ87" s="50"/>
      <c r="FQR87" s="50"/>
      <c r="FQS87" s="50"/>
      <c r="FQT87" s="50"/>
      <c r="FQU87" s="50"/>
      <c r="FQV87" s="50"/>
      <c r="FQW87" s="50"/>
      <c r="FQX87" s="50"/>
      <c r="FQY87" s="50"/>
      <c r="FQZ87" s="50"/>
      <c r="FRA87" s="50"/>
      <c r="FRB87" s="50"/>
      <c r="FRC87" s="50"/>
      <c r="FRD87" s="50"/>
      <c r="FRE87" s="50"/>
      <c r="FRF87" s="50"/>
      <c r="FRG87" s="50"/>
      <c r="FRH87" s="50"/>
      <c r="FRI87" s="50"/>
      <c r="FRJ87" s="50"/>
      <c r="FRK87" s="50"/>
      <c r="FRL87" s="50"/>
      <c r="FRM87" s="50"/>
      <c r="FRN87" s="50"/>
      <c r="FRO87" s="50"/>
      <c r="FRP87" s="50"/>
      <c r="FRQ87" s="50"/>
      <c r="FRR87" s="50"/>
      <c r="FRS87" s="50"/>
      <c r="FRT87" s="50"/>
      <c r="FRU87" s="50"/>
      <c r="FRV87" s="50"/>
      <c r="FRW87" s="50"/>
      <c r="FRX87" s="50"/>
      <c r="FRY87" s="50"/>
      <c r="FRZ87" s="50"/>
      <c r="FSA87" s="50"/>
      <c r="FSB87" s="50"/>
      <c r="FSC87" s="50"/>
      <c r="FSD87" s="50"/>
      <c r="FSE87" s="50"/>
      <c r="FSF87" s="50"/>
      <c r="FSG87" s="50"/>
      <c r="FSH87" s="50"/>
      <c r="FSI87" s="50"/>
      <c r="FSJ87" s="50"/>
      <c r="FSK87" s="50"/>
      <c r="FSL87" s="50"/>
      <c r="FSM87" s="50"/>
      <c r="FSN87" s="50"/>
      <c r="FSO87" s="50"/>
      <c r="FSP87" s="50"/>
      <c r="FSQ87" s="50"/>
      <c r="FSR87" s="50"/>
      <c r="FSS87" s="50"/>
      <c r="FST87" s="50"/>
      <c r="FSU87" s="50"/>
      <c r="FSV87" s="50"/>
      <c r="FSW87" s="50"/>
      <c r="FSX87" s="50"/>
      <c r="FSY87" s="50"/>
      <c r="FSZ87" s="50"/>
      <c r="FTA87" s="50"/>
      <c r="FTB87" s="50"/>
      <c r="FTC87" s="50"/>
      <c r="FTD87" s="50"/>
      <c r="FTE87" s="50"/>
      <c r="FTF87" s="50"/>
      <c r="FTG87" s="50"/>
      <c r="FTH87" s="50"/>
      <c r="FTI87" s="50"/>
      <c r="FTJ87" s="50"/>
      <c r="FTK87" s="50"/>
      <c r="FTL87" s="50"/>
      <c r="FTM87" s="50"/>
      <c r="FTN87" s="50"/>
      <c r="FTO87" s="50"/>
      <c r="FTP87" s="50"/>
      <c r="FTQ87" s="50"/>
      <c r="FTR87" s="50"/>
      <c r="FTS87" s="50"/>
      <c r="FTT87" s="50"/>
      <c r="FTU87" s="50"/>
      <c r="FTV87" s="50"/>
      <c r="FTW87" s="50"/>
      <c r="FTX87" s="50"/>
      <c r="FTY87" s="50"/>
      <c r="FTZ87" s="50"/>
      <c r="FUA87" s="50"/>
      <c r="FUB87" s="50"/>
      <c r="FUC87" s="50"/>
      <c r="FUD87" s="50"/>
      <c r="FUE87" s="50"/>
      <c r="FUF87" s="50"/>
      <c r="FUG87" s="50"/>
      <c r="FUH87" s="50"/>
      <c r="FUI87" s="50"/>
      <c r="FUJ87" s="50"/>
      <c r="FUK87" s="50"/>
      <c r="FUL87" s="50"/>
      <c r="FUM87" s="50"/>
      <c r="FUN87" s="50"/>
      <c r="FUO87" s="50"/>
      <c r="FUP87" s="50"/>
      <c r="FUQ87" s="50"/>
      <c r="FUR87" s="50"/>
      <c r="FUS87" s="50"/>
      <c r="FUT87" s="50"/>
      <c r="FUU87" s="50"/>
      <c r="FUV87" s="50"/>
      <c r="FUW87" s="50"/>
      <c r="FUX87" s="50"/>
      <c r="FUY87" s="50"/>
      <c r="FUZ87" s="50"/>
      <c r="FVA87" s="50"/>
      <c r="FVB87" s="50"/>
      <c r="FVC87" s="50"/>
      <c r="FVD87" s="50"/>
      <c r="FVE87" s="50"/>
      <c r="FVF87" s="50"/>
      <c r="FVG87" s="50"/>
      <c r="FVH87" s="50"/>
      <c r="FVI87" s="50"/>
      <c r="FVJ87" s="50"/>
      <c r="FVK87" s="50"/>
      <c r="FVL87" s="50"/>
      <c r="FVM87" s="50"/>
      <c r="FVN87" s="50"/>
      <c r="FVO87" s="50"/>
      <c r="FVP87" s="50"/>
      <c r="FVQ87" s="50"/>
      <c r="FVR87" s="50"/>
      <c r="FVS87" s="50"/>
      <c r="FVT87" s="50"/>
      <c r="FVU87" s="50"/>
      <c r="FVV87" s="50"/>
      <c r="FVW87" s="50"/>
      <c r="FVX87" s="50"/>
      <c r="FVY87" s="50"/>
      <c r="FVZ87" s="50"/>
      <c r="FWA87" s="50"/>
      <c r="FWB87" s="50"/>
      <c r="FWC87" s="50"/>
      <c r="FWD87" s="50"/>
      <c r="FWE87" s="50"/>
      <c r="FWF87" s="50"/>
      <c r="FWG87" s="50"/>
      <c r="FWH87" s="50"/>
      <c r="FWI87" s="50"/>
      <c r="FWJ87" s="50"/>
      <c r="FWK87" s="50"/>
      <c r="FWL87" s="50"/>
      <c r="FWM87" s="50"/>
      <c r="FWN87" s="50"/>
      <c r="FWO87" s="50"/>
      <c r="FWP87" s="50"/>
      <c r="FWQ87" s="50"/>
      <c r="FWR87" s="50"/>
      <c r="FWS87" s="50"/>
      <c r="FWT87" s="50"/>
      <c r="FWU87" s="50"/>
      <c r="FWV87" s="50"/>
      <c r="FWW87" s="50"/>
      <c r="FWX87" s="50"/>
      <c r="FWY87" s="50"/>
      <c r="FWZ87" s="50"/>
      <c r="FXA87" s="50"/>
      <c r="FXB87" s="50"/>
      <c r="FXC87" s="50"/>
      <c r="FXD87" s="50"/>
      <c r="FXE87" s="50"/>
      <c r="FXF87" s="50"/>
      <c r="FXG87" s="50"/>
      <c r="FXH87" s="50"/>
      <c r="FXI87" s="50"/>
      <c r="FXJ87" s="50"/>
      <c r="FXK87" s="50"/>
      <c r="FXL87" s="50"/>
      <c r="FXM87" s="50"/>
      <c r="FXN87" s="50"/>
      <c r="FXO87" s="50"/>
      <c r="FXP87" s="50"/>
      <c r="FXQ87" s="50"/>
      <c r="FXR87" s="50"/>
      <c r="FXS87" s="50"/>
      <c r="FXT87" s="50"/>
      <c r="FXU87" s="50"/>
      <c r="FXV87" s="50"/>
      <c r="FXW87" s="50"/>
      <c r="FXX87" s="50"/>
      <c r="FXY87" s="50"/>
      <c r="FXZ87" s="50"/>
      <c r="FYA87" s="50"/>
      <c r="FYB87" s="50"/>
      <c r="FYC87" s="50"/>
      <c r="FYD87" s="50"/>
      <c r="FYE87" s="50"/>
      <c r="FYF87" s="50"/>
      <c r="FYG87" s="50"/>
      <c r="FYH87" s="50"/>
      <c r="FYI87" s="50"/>
      <c r="FYJ87" s="50"/>
      <c r="FYK87" s="50"/>
      <c r="FYL87" s="50"/>
      <c r="FYM87" s="50"/>
      <c r="FYN87" s="50"/>
      <c r="FYO87" s="50"/>
      <c r="FYP87" s="50"/>
      <c r="FYQ87" s="50"/>
      <c r="FYR87" s="50"/>
      <c r="FYS87" s="50"/>
      <c r="FYT87" s="50"/>
      <c r="FYU87" s="50"/>
      <c r="FYV87" s="50"/>
      <c r="FYW87" s="50"/>
      <c r="FYX87" s="50"/>
      <c r="FYY87" s="50"/>
      <c r="FYZ87" s="50"/>
      <c r="FZA87" s="50"/>
      <c r="FZB87" s="50"/>
      <c r="FZC87" s="50"/>
      <c r="FZD87" s="50"/>
      <c r="FZE87" s="50"/>
      <c r="FZF87" s="50"/>
      <c r="FZG87" s="50"/>
      <c r="FZH87" s="50"/>
      <c r="FZI87" s="50"/>
      <c r="FZJ87" s="50"/>
      <c r="FZK87" s="50"/>
      <c r="FZL87" s="50"/>
      <c r="FZM87" s="50"/>
      <c r="FZN87" s="50"/>
      <c r="FZO87" s="50"/>
      <c r="FZP87" s="50"/>
      <c r="FZQ87" s="50"/>
      <c r="FZR87" s="50"/>
      <c r="FZS87" s="50"/>
      <c r="FZT87" s="50"/>
      <c r="FZU87" s="50"/>
      <c r="FZV87" s="50"/>
      <c r="FZW87" s="50"/>
      <c r="FZX87" s="50"/>
      <c r="FZY87" s="50"/>
      <c r="FZZ87" s="50"/>
      <c r="GAA87" s="50"/>
      <c r="GAB87" s="50"/>
      <c r="GAC87" s="50"/>
      <c r="GAD87" s="50"/>
      <c r="GAE87" s="50"/>
      <c r="GAF87" s="50"/>
      <c r="GAG87" s="50"/>
      <c r="GAH87" s="50"/>
      <c r="GAI87" s="50"/>
      <c r="GAJ87" s="50"/>
      <c r="GAK87" s="50"/>
      <c r="GAL87" s="50"/>
      <c r="GAM87" s="50"/>
      <c r="GAN87" s="50"/>
      <c r="GAO87" s="50"/>
      <c r="GAP87" s="50"/>
      <c r="GAQ87" s="50"/>
      <c r="GAR87" s="50"/>
      <c r="GAS87" s="50"/>
      <c r="GAT87" s="50"/>
      <c r="GAU87" s="50"/>
      <c r="GAV87" s="50"/>
      <c r="GAW87" s="50"/>
      <c r="GAX87" s="50"/>
      <c r="GAY87" s="50"/>
      <c r="GAZ87" s="50"/>
      <c r="GBA87" s="50"/>
      <c r="GBB87" s="50"/>
      <c r="GBC87" s="50"/>
      <c r="GBD87" s="50"/>
      <c r="GBE87" s="50"/>
      <c r="GBF87" s="50"/>
      <c r="GBG87" s="50"/>
      <c r="GBH87" s="50"/>
      <c r="GBI87" s="50"/>
      <c r="GBJ87" s="50"/>
      <c r="GBK87" s="50"/>
      <c r="GBL87" s="50"/>
      <c r="GBM87" s="50"/>
      <c r="GBN87" s="50"/>
      <c r="GBO87" s="50"/>
      <c r="GBP87" s="50"/>
      <c r="GBQ87" s="50"/>
      <c r="GBR87" s="50"/>
      <c r="GBS87" s="50"/>
      <c r="GBT87" s="50"/>
      <c r="GBU87" s="50"/>
      <c r="GBV87" s="50"/>
      <c r="GBW87" s="50"/>
      <c r="GBX87" s="50"/>
      <c r="GBY87" s="50"/>
      <c r="GBZ87" s="50"/>
      <c r="GCA87" s="50"/>
      <c r="GCB87" s="50"/>
      <c r="GCC87" s="50"/>
      <c r="GCD87" s="50"/>
      <c r="GCE87" s="50"/>
      <c r="GCF87" s="50"/>
      <c r="GCG87" s="50"/>
      <c r="GCH87" s="50"/>
      <c r="GCI87" s="50"/>
      <c r="GCJ87" s="50"/>
      <c r="GCK87" s="50"/>
      <c r="GCL87" s="50"/>
      <c r="GCM87" s="50"/>
      <c r="GCN87" s="50"/>
      <c r="GCO87" s="50"/>
      <c r="GCP87" s="50"/>
      <c r="GCQ87" s="50"/>
      <c r="GCR87" s="50"/>
      <c r="GCS87" s="50"/>
      <c r="GCT87" s="50"/>
      <c r="GCU87" s="50"/>
      <c r="GCV87" s="50"/>
      <c r="GCW87" s="50"/>
      <c r="GCX87" s="50"/>
      <c r="GCY87" s="50"/>
      <c r="GCZ87" s="50"/>
      <c r="GDA87" s="50"/>
      <c r="GDB87" s="50"/>
      <c r="GDC87" s="50"/>
      <c r="GDD87" s="50"/>
      <c r="GDE87" s="50"/>
      <c r="GDF87" s="50"/>
      <c r="GDG87" s="50"/>
      <c r="GDH87" s="50"/>
      <c r="GDI87" s="50"/>
      <c r="GDJ87" s="50"/>
      <c r="GDK87" s="50"/>
      <c r="GDL87" s="50"/>
      <c r="GDM87" s="50"/>
      <c r="GDN87" s="50"/>
      <c r="GDO87" s="50"/>
      <c r="GDP87" s="50"/>
      <c r="GDQ87" s="50"/>
      <c r="GDR87" s="50"/>
      <c r="GDS87" s="50"/>
      <c r="GDT87" s="50"/>
      <c r="GDU87" s="50"/>
      <c r="GDV87" s="50"/>
      <c r="GDW87" s="50"/>
      <c r="GDX87" s="50"/>
      <c r="GDY87" s="50"/>
      <c r="GDZ87" s="50"/>
      <c r="GEA87" s="50"/>
      <c r="GEB87" s="50"/>
      <c r="GEC87" s="50"/>
      <c r="GED87" s="50"/>
      <c r="GEE87" s="50"/>
      <c r="GEF87" s="50"/>
      <c r="GEG87" s="50"/>
      <c r="GEH87" s="50"/>
      <c r="GEI87" s="50"/>
      <c r="GEJ87" s="50"/>
      <c r="GEK87" s="50"/>
      <c r="GEL87" s="50"/>
      <c r="GEM87" s="50"/>
      <c r="GEN87" s="50"/>
      <c r="GEO87" s="50"/>
      <c r="GEP87" s="50"/>
      <c r="GEQ87" s="50"/>
      <c r="GER87" s="50"/>
      <c r="GES87" s="50"/>
      <c r="GET87" s="50"/>
      <c r="GEU87" s="50"/>
      <c r="GEV87" s="50"/>
      <c r="GEW87" s="50"/>
      <c r="GEX87" s="50"/>
      <c r="GEY87" s="50"/>
      <c r="GEZ87" s="50"/>
      <c r="GFA87" s="50"/>
      <c r="GFB87" s="50"/>
      <c r="GFC87" s="50"/>
      <c r="GFD87" s="50"/>
      <c r="GFE87" s="50"/>
      <c r="GFF87" s="50"/>
      <c r="GFG87" s="50"/>
      <c r="GFH87" s="50"/>
      <c r="GFI87" s="50"/>
      <c r="GFJ87" s="50"/>
      <c r="GFK87" s="50"/>
      <c r="GFL87" s="50"/>
      <c r="GFM87" s="50"/>
      <c r="GFN87" s="50"/>
      <c r="GFO87" s="50"/>
      <c r="GFP87" s="50"/>
      <c r="GFQ87" s="50"/>
      <c r="GFR87" s="50"/>
      <c r="GFS87" s="50"/>
      <c r="GFT87" s="50"/>
      <c r="GFU87" s="50"/>
      <c r="GFV87" s="50"/>
      <c r="GFW87" s="50"/>
      <c r="GFX87" s="50"/>
      <c r="GFY87" s="50"/>
      <c r="GFZ87" s="50"/>
      <c r="GGA87" s="50"/>
      <c r="GGB87" s="50"/>
      <c r="GGC87" s="50"/>
      <c r="GGD87" s="50"/>
      <c r="GGE87" s="50"/>
      <c r="GGF87" s="50"/>
      <c r="GGG87" s="50"/>
      <c r="GGH87" s="50"/>
      <c r="GGI87" s="50"/>
      <c r="GGJ87" s="50"/>
      <c r="GGK87" s="50"/>
      <c r="GGL87" s="50"/>
      <c r="GGM87" s="50"/>
      <c r="GGN87" s="50"/>
      <c r="GGO87" s="50"/>
      <c r="GGP87" s="50"/>
      <c r="GGQ87" s="50"/>
      <c r="GGR87" s="50"/>
      <c r="GGS87" s="50"/>
      <c r="GGT87" s="50"/>
      <c r="GGU87" s="50"/>
      <c r="GGV87" s="50"/>
      <c r="GGW87" s="50"/>
      <c r="GGX87" s="50"/>
      <c r="GGY87" s="50"/>
      <c r="GGZ87" s="50"/>
      <c r="GHA87" s="50"/>
      <c r="GHB87" s="50"/>
      <c r="GHC87" s="50"/>
      <c r="GHD87" s="50"/>
      <c r="GHE87" s="50"/>
      <c r="GHF87" s="50"/>
      <c r="GHG87" s="50"/>
      <c r="GHH87" s="50"/>
      <c r="GHI87" s="50"/>
      <c r="GHJ87" s="50"/>
      <c r="GHK87" s="50"/>
      <c r="GHL87" s="50"/>
      <c r="GHM87" s="50"/>
      <c r="GHN87" s="50"/>
      <c r="GHO87" s="50"/>
      <c r="GHP87" s="50"/>
      <c r="GHQ87" s="50"/>
      <c r="GHR87" s="50"/>
      <c r="GHS87" s="50"/>
      <c r="GHT87" s="50"/>
      <c r="GHU87" s="50"/>
      <c r="GHV87" s="50"/>
      <c r="GHW87" s="50"/>
      <c r="GHX87" s="50"/>
      <c r="GHY87" s="50"/>
      <c r="GHZ87" s="50"/>
      <c r="GIA87" s="50"/>
      <c r="GIB87" s="50"/>
      <c r="GIC87" s="50"/>
      <c r="GID87" s="50"/>
      <c r="GIE87" s="50"/>
      <c r="GIF87" s="50"/>
      <c r="GIG87" s="50"/>
      <c r="GIH87" s="50"/>
      <c r="GII87" s="50"/>
      <c r="GIJ87" s="50"/>
      <c r="GIK87" s="50"/>
      <c r="GIL87" s="50"/>
      <c r="GIM87" s="50"/>
      <c r="GIN87" s="50"/>
      <c r="GIO87" s="50"/>
      <c r="GIP87" s="50"/>
      <c r="GIQ87" s="50"/>
      <c r="GIR87" s="50"/>
      <c r="GIS87" s="50"/>
      <c r="GIT87" s="50"/>
      <c r="GIU87" s="50"/>
      <c r="GIV87" s="50"/>
      <c r="GIW87" s="50"/>
      <c r="GIX87" s="50"/>
      <c r="GIY87" s="50"/>
      <c r="GIZ87" s="50"/>
      <c r="GJA87" s="50"/>
      <c r="GJB87" s="50"/>
      <c r="GJC87" s="50"/>
      <c r="GJD87" s="50"/>
      <c r="GJE87" s="50"/>
      <c r="GJF87" s="50"/>
      <c r="GJG87" s="50"/>
      <c r="GJH87" s="50"/>
      <c r="GJI87" s="50"/>
      <c r="GJJ87" s="50"/>
      <c r="GJK87" s="50"/>
      <c r="GJL87" s="50"/>
      <c r="GJM87" s="50"/>
      <c r="GJN87" s="50"/>
      <c r="GJO87" s="50"/>
      <c r="GJP87" s="50"/>
      <c r="GJQ87" s="50"/>
      <c r="GJR87" s="50"/>
      <c r="GJS87" s="50"/>
      <c r="GJT87" s="50"/>
      <c r="GJU87" s="50"/>
      <c r="GJV87" s="50"/>
      <c r="GJW87" s="50"/>
      <c r="GJX87" s="50"/>
      <c r="GJY87" s="50"/>
      <c r="GJZ87" s="50"/>
      <c r="GKA87" s="50"/>
      <c r="GKB87" s="50"/>
      <c r="GKC87" s="50"/>
      <c r="GKD87" s="50"/>
      <c r="GKE87" s="50"/>
      <c r="GKF87" s="50"/>
      <c r="GKG87" s="50"/>
      <c r="GKH87" s="50"/>
      <c r="GKI87" s="50"/>
      <c r="GKJ87" s="50"/>
      <c r="GKK87" s="50"/>
      <c r="GKL87" s="50"/>
      <c r="GKM87" s="50"/>
      <c r="GKN87" s="50"/>
      <c r="GKO87" s="50"/>
      <c r="GKP87" s="50"/>
      <c r="GKQ87" s="50"/>
      <c r="GKR87" s="50"/>
      <c r="GKS87" s="50"/>
      <c r="GKT87" s="50"/>
      <c r="GKU87" s="50"/>
      <c r="GKV87" s="50"/>
      <c r="GKW87" s="50"/>
      <c r="GKX87" s="50"/>
      <c r="GKY87" s="50"/>
      <c r="GKZ87" s="50"/>
      <c r="GLA87" s="50"/>
      <c r="GLB87" s="50"/>
      <c r="GLC87" s="50"/>
      <c r="GLD87" s="50"/>
      <c r="GLE87" s="50"/>
      <c r="GLF87" s="50"/>
      <c r="GLG87" s="50"/>
      <c r="GLH87" s="50"/>
      <c r="GLI87" s="50"/>
      <c r="GLJ87" s="50"/>
      <c r="GLK87" s="50"/>
      <c r="GLL87" s="50"/>
      <c r="GLM87" s="50"/>
      <c r="GLN87" s="50"/>
      <c r="GLO87" s="50"/>
      <c r="GLP87" s="50"/>
      <c r="GLQ87" s="50"/>
      <c r="GLR87" s="50"/>
      <c r="GLS87" s="50"/>
      <c r="GLT87" s="50"/>
      <c r="GLU87" s="50"/>
      <c r="GLV87" s="50"/>
      <c r="GLW87" s="50"/>
      <c r="GLX87" s="50"/>
      <c r="GLY87" s="50"/>
      <c r="GLZ87" s="50"/>
      <c r="GMA87" s="50"/>
      <c r="GMB87" s="50"/>
      <c r="GMC87" s="50"/>
      <c r="GMD87" s="50"/>
      <c r="GME87" s="50"/>
      <c r="GMF87" s="50"/>
      <c r="GMG87" s="50"/>
      <c r="GMH87" s="50"/>
      <c r="GMI87" s="50"/>
      <c r="GMJ87" s="50"/>
      <c r="GMK87" s="50"/>
      <c r="GML87" s="50"/>
      <c r="GMM87" s="50"/>
      <c r="GMN87" s="50"/>
      <c r="GMO87" s="50"/>
      <c r="GMP87" s="50"/>
      <c r="GMQ87" s="50"/>
      <c r="GMR87" s="50"/>
      <c r="GMS87" s="50"/>
      <c r="GMT87" s="50"/>
      <c r="GMU87" s="50"/>
      <c r="GMV87" s="50"/>
      <c r="GMW87" s="50"/>
      <c r="GMX87" s="50"/>
      <c r="GMY87" s="50"/>
      <c r="GMZ87" s="50"/>
      <c r="GNA87" s="50"/>
      <c r="GNB87" s="50"/>
      <c r="GNC87" s="50"/>
      <c r="GND87" s="50"/>
      <c r="GNE87" s="50"/>
      <c r="GNF87" s="50"/>
      <c r="GNG87" s="50"/>
      <c r="GNH87" s="50"/>
      <c r="GNI87" s="50"/>
      <c r="GNJ87" s="50"/>
      <c r="GNK87" s="50"/>
      <c r="GNL87" s="50"/>
      <c r="GNM87" s="50"/>
      <c r="GNN87" s="50"/>
      <c r="GNO87" s="50"/>
      <c r="GNP87" s="50"/>
      <c r="GNQ87" s="50"/>
      <c r="GNR87" s="50"/>
      <c r="GNS87" s="50"/>
      <c r="GNT87" s="50"/>
      <c r="GNU87" s="50"/>
      <c r="GNV87" s="50"/>
      <c r="GNW87" s="50"/>
      <c r="GNX87" s="50"/>
      <c r="GNY87" s="50"/>
      <c r="GNZ87" s="50"/>
      <c r="GOA87" s="50"/>
      <c r="GOB87" s="50"/>
      <c r="GOC87" s="50"/>
      <c r="GOD87" s="50"/>
      <c r="GOE87" s="50"/>
      <c r="GOF87" s="50"/>
      <c r="GOG87" s="50"/>
      <c r="GOH87" s="50"/>
      <c r="GOI87" s="50"/>
      <c r="GOJ87" s="50"/>
      <c r="GOK87" s="50"/>
      <c r="GOL87" s="50"/>
      <c r="GOM87" s="50"/>
      <c r="GON87" s="50"/>
      <c r="GOO87" s="50"/>
      <c r="GOP87" s="50"/>
      <c r="GOQ87" s="50"/>
      <c r="GOR87" s="50"/>
      <c r="GOS87" s="50"/>
      <c r="GOT87" s="50"/>
      <c r="GOU87" s="50"/>
      <c r="GOV87" s="50"/>
      <c r="GOW87" s="50"/>
      <c r="GOX87" s="50"/>
      <c r="GOY87" s="50"/>
      <c r="GOZ87" s="50"/>
      <c r="GPA87" s="50"/>
      <c r="GPB87" s="50"/>
      <c r="GPC87" s="50"/>
      <c r="GPD87" s="50"/>
      <c r="GPE87" s="50"/>
      <c r="GPF87" s="50"/>
      <c r="GPG87" s="50"/>
      <c r="GPH87" s="50"/>
      <c r="GPI87" s="50"/>
      <c r="GPJ87" s="50"/>
      <c r="GPK87" s="50"/>
      <c r="GPL87" s="50"/>
      <c r="GPM87" s="50"/>
      <c r="GPN87" s="50"/>
      <c r="GPO87" s="50"/>
      <c r="GPP87" s="50"/>
      <c r="GPQ87" s="50"/>
      <c r="GPR87" s="50"/>
      <c r="GPS87" s="50"/>
      <c r="GPT87" s="50"/>
      <c r="GPU87" s="50"/>
      <c r="GPV87" s="50"/>
      <c r="GPW87" s="50"/>
      <c r="GPX87" s="50"/>
      <c r="GPY87" s="50"/>
      <c r="GPZ87" s="50"/>
      <c r="GQA87" s="50"/>
      <c r="GQB87" s="50"/>
      <c r="GQC87" s="50"/>
      <c r="GQD87" s="50"/>
      <c r="GQE87" s="50"/>
      <c r="GQF87" s="50"/>
      <c r="GQG87" s="50"/>
      <c r="GQH87" s="50"/>
      <c r="GQI87" s="50"/>
      <c r="GQJ87" s="50"/>
      <c r="GQK87" s="50"/>
      <c r="GQL87" s="50"/>
      <c r="GQM87" s="50"/>
      <c r="GQN87" s="50"/>
      <c r="GQO87" s="50"/>
      <c r="GQP87" s="50"/>
      <c r="GQQ87" s="50"/>
      <c r="GQR87" s="50"/>
      <c r="GQS87" s="50"/>
      <c r="GQT87" s="50"/>
      <c r="GQU87" s="50"/>
      <c r="GQV87" s="50"/>
      <c r="GQW87" s="50"/>
      <c r="GQX87" s="50"/>
      <c r="GQY87" s="50"/>
      <c r="GQZ87" s="50"/>
      <c r="GRA87" s="50"/>
      <c r="GRB87" s="50"/>
      <c r="GRC87" s="50"/>
      <c r="GRD87" s="50"/>
      <c r="GRE87" s="50"/>
      <c r="GRF87" s="50"/>
      <c r="GRG87" s="50"/>
      <c r="GRH87" s="50"/>
      <c r="GRI87" s="50"/>
      <c r="GRJ87" s="50"/>
      <c r="GRK87" s="50"/>
      <c r="GRL87" s="50"/>
      <c r="GRM87" s="50"/>
      <c r="GRN87" s="50"/>
      <c r="GRO87" s="50"/>
      <c r="GRP87" s="50"/>
      <c r="GRQ87" s="50"/>
      <c r="GRR87" s="50"/>
      <c r="GRS87" s="50"/>
      <c r="GRT87" s="50"/>
      <c r="GRU87" s="50"/>
      <c r="GRV87" s="50"/>
      <c r="GRW87" s="50"/>
      <c r="GRX87" s="50"/>
      <c r="GRY87" s="50"/>
      <c r="GRZ87" s="50"/>
      <c r="GSA87" s="50"/>
      <c r="GSB87" s="50"/>
      <c r="GSC87" s="50"/>
      <c r="GSD87" s="50"/>
      <c r="GSE87" s="50"/>
      <c r="GSF87" s="50"/>
      <c r="GSG87" s="50"/>
      <c r="GSH87" s="50"/>
      <c r="GSI87" s="50"/>
      <c r="GSJ87" s="50"/>
      <c r="GSK87" s="50"/>
      <c r="GSL87" s="50"/>
      <c r="GSM87" s="50"/>
      <c r="GSN87" s="50"/>
      <c r="GSO87" s="50"/>
      <c r="GSP87" s="50"/>
      <c r="GSQ87" s="50"/>
      <c r="GSR87" s="50"/>
      <c r="GSS87" s="50"/>
      <c r="GST87" s="50"/>
      <c r="GSU87" s="50"/>
      <c r="GSV87" s="50"/>
      <c r="GSW87" s="50"/>
      <c r="GSX87" s="50"/>
      <c r="GSY87" s="50"/>
      <c r="GSZ87" s="50"/>
      <c r="GTA87" s="50"/>
      <c r="GTB87" s="50"/>
      <c r="GTC87" s="50"/>
      <c r="GTD87" s="50"/>
      <c r="GTE87" s="50"/>
      <c r="GTF87" s="50"/>
      <c r="GTG87" s="50"/>
      <c r="GTH87" s="50"/>
      <c r="GTI87" s="50"/>
      <c r="GTJ87" s="50"/>
      <c r="GTK87" s="50"/>
      <c r="GTL87" s="50"/>
      <c r="GTM87" s="50"/>
      <c r="GTN87" s="50"/>
      <c r="GTO87" s="50"/>
      <c r="GTP87" s="50"/>
      <c r="GTQ87" s="50"/>
      <c r="GTR87" s="50"/>
      <c r="GTS87" s="50"/>
      <c r="GTT87" s="50"/>
      <c r="GTU87" s="50"/>
      <c r="GTV87" s="50"/>
      <c r="GTW87" s="50"/>
      <c r="GTX87" s="50"/>
      <c r="GTY87" s="50"/>
      <c r="GTZ87" s="50"/>
      <c r="GUA87" s="50"/>
      <c r="GUB87" s="50"/>
      <c r="GUC87" s="50"/>
      <c r="GUD87" s="50"/>
      <c r="GUE87" s="50"/>
      <c r="GUF87" s="50"/>
      <c r="GUG87" s="50"/>
      <c r="GUH87" s="50"/>
      <c r="GUI87" s="50"/>
      <c r="GUJ87" s="50"/>
      <c r="GUK87" s="50"/>
      <c r="GUL87" s="50"/>
      <c r="GUM87" s="50"/>
      <c r="GUN87" s="50"/>
      <c r="GUO87" s="50"/>
      <c r="GUP87" s="50"/>
      <c r="GUQ87" s="50"/>
      <c r="GUR87" s="50"/>
      <c r="GUS87" s="50"/>
      <c r="GUT87" s="50"/>
      <c r="GUU87" s="50"/>
      <c r="GUV87" s="50"/>
      <c r="GUW87" s="50"/>
      <c r="GUX87" s="50"/>
      <c r="GUY87" s="50"/>
      <c r="GUZ87" s="50"/>
      <c r="GVA87" s="50"/>
      <c r="GVB87" s="50"/>
      <c r="GVC87" s="50"/>
      <c r="GVD87" s="50"/>
      <c r="GVE87" s="50"/>
      <c r="GVF87" s="50"/>
      <c r="GVG87" s="50"/>
      <c r="GVH87" s="50"/>
      <c r="GVI87" s="50"/>
      <c r="GVJ87" s="50"/>
      <c r="GVK87" s="50"/>
      <c r="GVL87" s="50"/>
      <c r="GVM87" s="50"/>
      <c r="GVN87" s="50"/>
      <c r="GVO87" s="50"/>
      <c r="GVP87" s="50"/>
      <c r="GVQ87" s="50"/>
      <c r="GVR87" s="50"/>
      <c r="GVS87" s="50"/>
      <c r="GVT87" s="50"/>
      <c r="GVU87" s="50"/>
      <c r="GVV87" s="50"/>
      <c r="GVW87" s="50"/>
      <c r="GVX87" s="50"/>
      <c r="GVY87" s="50"/>
      <c r="GVZ87" s="50"/>
      <c r="GWA87" s="50"/>
      <c r="GWB87" s="50"/>
      <c r="GWC87" s="50"/>
      <c r="GWD87" s="50"/>
      <c r="GWE87" s="50"/>
      <c r="GWF87" s="50"/>
      <c r="GWG87" s="50"/>
      <c r="GWH87" s="50"/>
      <c r="GWI87" s="50"/>
      <c r="GWJ87" s="50"/>
      <c r="GWK87" s="50"/>
      <c r="GWL87" s="50"/>
      <c r="GWM87" s="50"/>
      <c r="GWN87" s="50"/>
      <c r="GWO87" s="50"/>
      <c r="GWP87" s="50"/>
      <c r="GWQ87" s="50"/>
      <c r="GWR87" s="50"/>
      <c r="GWS87" s="50"/>
      <c r="GWT87" s="50"/>
      <c r="GWU87" s="50"/>
      <c r="GWV87" s="50"/>
      <c r="GWW87" s="50"/>
      <c r="GWX87" s="50"/>
      <c r="GWY87" s="50"/>
      <c r="GWZ87" s="50"/>
      <c r="GXA87" s="50"/>
      <c r="GXB87" s="50"/>
      <c r="GXC87" s="50"/>
      <c r="GXD87" s="50"/>
      <c r="GXE87" s="50"/>
      <c r="GXF87" s="50"/>
      <c r="GXG87" s="50"/>
      <c r="GXH87" s="50"/>
      <c r="GXI87" s="50"/>
      <c r="GXJ87" s="50"/>
      <c r="GXK87" s="50"/>
      <c r="GXL87" s="50"/>
      <c r="GXM87" s="50"/>
      <c r="GXN87" s="50"/>
      <c r="GXO87" s="50"/>
      <c r="GXP87" s="50"/>
      <c r="GXQ87" s="50"/>
      <c r="GXR87" s="50"/>
      <c r="GXS87" s="50"/>
      <c r="GXT87" s="50"/>
      <c r="GXU87" s="50"/>
      <c r="GXV87" s="50"/>
      <c r="GXW87" s="50"/>
      <c r="GXX87" s="50"/>
      <c r="GXY87" s="50"/>
      <c r="GXZ87" s="50"/>
      <c r="GYA87" s="50"/>
      <c r="GYB87" s="50"/>
      <c r="GYC87" s="50"/>
      <c r="GYD87" s="50"/>
      <c r="GYE87" s="50"/>
      <c r="GYF87" s="50"/>
      <c r="GYG87" s="50"/>
      <c r="GYH87" s="50"/>
      <c r="GYI87" s="50"/>
      <c r="GYJ87" s="50"/>
      <c r="GYK87" s="50"/>
      <c r="GYL87" s="50"/>
      <c r="GYM87" s="50"/>
      <c r="GYN87" s="50"/>
      <c r="GYO87" s="50"/>
      <c r="GYP87" s="50"/>
      <c r="GYQ87" s="50"/>
      <c r="GYR87" s="50"/>
      <c r="GYS87" s="50"/>
      <c r="GYT87" s="50"/>
      <c r="GYU87" s="50"/>
      <c r="GYV87" s="50"/>
      <c r="GYW87" s="50"/>
      <c r="GYX87" s="50"/>
      <c r="GYY87" s="50"/>
      <c r="GYZ87" s="50"/>
      <c r="GZA87" s="50"/>
      <c r="GZB87" s="50"/>
      <c r="GZC87" s="50"/>
      <c r="GZD87" s="50"/>
      <c r="GZE87" s="50"/>
      <c r="GZF87" s="50"/>
      <c r="GZG87" s="50"/>
      <c r="GZH87" s="50"/>
      <c r="GZI87" s="50"/>
      <c r="GZJ87" s="50"/>
      <c r="GZK87" s="50"/>
      <c r="GZL87" s="50"/>
      <c r="GZM87" s="50"/>
      <c r="GZN87" s="50"/>
      <c r="GZO87" s="50"/>
      <c r="GZP87" s="50"/>
      <c r="GZQ87" s="50"/>
      <c r="GZR87" s="50"/>
      <c r="GZS87" s="50"/>
      <c r="GZT87" s="50"/>
      <c r="GZU87" s="50"/>
      <c r="GZV87" s="50"/>
      <c r="GZW87" s="50"/>
      <c r="GZX87" s="50"/>
      <c r="GZY87" s="50"/>
      <c r="GZZ87" s="50"/>
      <c r="HAA87" s="50"/>
      <c r="HAB87" s="50"/>
      <c r="HAC87" s="50"/>
      <c r="HAD87" s="50"/>
      <c r="HAE87" s="50"/>
      <c r="HAF87" s="50"/>
      <c r="HAG87" s="50"/>
      <c r="HAH87" s="50"/>
      <c r="HAI87" s="50"/>
      <c r="HAJ87" s="50"/>
      <c r="HAK87" s="50"/>
      <c r="HAL87" s="50"/>
      <c r="HAM87" s="50"/>
      <c r="HAN87" s="50"/>
      <c r="HAO87" s="50"/>
      <c r="HAP87" s="50"/>
      <c r="HAQ87" s="50"/>
      <c r="HAR87" s="50"/>
      <c r="HAS87" s="50"/>
      <c r="HAT87" s="50"/>
      <c r="HAU87" s="50"/>
      <c r="HAV87" s="50"/>
      <c r="HAW87" s="50"/>
      <c r="HAX87" s="50"/>
      <c r="HAY87" s="50"/>
      <c r="HAZ87" s="50"/>
      <c r="HBA87" s="50"/>
      <c r="HBB87" s="50"/>
      <c r="HBC87" s="50"/>
      <c r="HBD87" s="50"/>
      <c r="HBE87" s="50"/>
      <c r="HBF87" s="50"/>
      <c r="HBG87" s="50"/>
      <c r="HBH87" s="50"/>
      <c r="HBI87" s="50"/>
      <c r="HBJ87" s="50"/>
      <c r="HBK87" s="50"/>
      <c r="HBL87" s="50"/>
      <c r="HBM87" s="50"/>
      <c r="HBN87" s="50"/>
      <c r="HBO87" s="50"/>
      <c r="HBP87" s="50"/>
      <c r="HBQ87" s="50"/>
      <c r="HBR87" s="50"/>
      <c r="HBS87" s="50"/>
      <c r="HBT87" s="50"/>
      <c r="HBU87" s="50"/>
      <c r="HBV87" s="50"/>
      <c r="HBW87" s="50"/>
      <c r="HBX87" s="50"/>
      <c r="HBY87" s="50"/>
      <c r="HBZ87" s="50"/>
      <c r="HCA87" s="50"/>
      <c r="HCB87" s="50"/>
      <c r="HCC87" s="50"/>
      <c r="HCD87" s="50"/>
      <c r="HCE87" s="50"/>
      <c r="HCF87" s="50"/>
      <c r="HCG87" s="50"/>
      <c r="HCH87" s="50"/>
      <c r="HCI87" s="50"/>
      <c r="HCJ87" s="50"/>
      <c r="HCK87" s="50"/>
      <c r="HCL87" s="50"/>
      <c r="HCM87" s="50"/>
      <c r="HCN87" s="50"/>
      <c r="HCO87" s="50"/>
      <c r="HCP87" s="50"/>
      <c r="HCQ87" s="50"/>
      <c r="HCR87" s="50"/>
      <c r="HCS87" s="50"/>
      <c r="HCT87" s="50"/>
      <c r="HCU87" s="50"/>
      <c r="HCV87" s="50"/>
      <c r="HCW87" s="50"/>
      <c r="HCX87" s="50"/>
      <c r="HCY87" s="50"/>
      <c r="HCZ87" s="50"/>
      <c r="HDA87" s="50"/>
      <c r="HDB87" s="50"/>
      <c r="HDC87" s="50"/>
      <c r="HDD87" s="50"/>
      <c r="HDE87" s="50"/>
      <c r="HDF87" s="50"/>
      <c r="HDG87" s="50"/>
      <c r="HDH87" s="50"/>
      <c r="HDI87" s="50"/>
      <c r="HDJ87" s="50"/>
      <c r="HDK87" s="50"/>
      <c r="HDL87" s="50"/>
      <c r="HDM87" s="50"/>
      <c r="HDN87" s="50"/>
      <c r="HDO87" s="50"/>
      <c r="HDP87" s="50"/>
      <c r="HDQ87" s="50"/>
      <c r="HDR87" s="50"/>
      <c r="HDS87" s="50"/>
      <c r="HDT87" s="50"/>
      <c r="HDU87" s="50"/>
      <c r="HDV87" s="50"/>
      <c r="HDW87" s="50"/>
      <c r="HDX87" s="50"/>
      <c r="HDY87" s="50"/>
      <c r="HDZ87" s="50"/>
      <c r="HEA87" s="50"/>
      <c r="HEB87" s="50"/>
      <c r="HEC87" s="50"/>
      <c r="HED87" s="50"/>
      <c r="HEE87" s="50"/>
      <c r="HEF87" s="50"/>
      <c r="HEG87" s="50"/>
      <c r="HEH87" s="50"/>
      <c r="HEI87" s="50"/>
      <c r="HEJ87" s="50"/>
      <c r="HEK87" s="50"/>
      <c r="HEL87" s="50"/>
      <c r="HEM87" s="50"/>
      <c r="HEN87" s="50"/>
      <c r="HEO87" s="50"/>
      <c r="HEP87" s="50"/>
      <c r="HEQ87" s="50"/>
      <c r="HER87" s="50"/>
      <c r="HES87" s="50"/>
      <c r="HET87" s="50"/>
      <c r="HEU87" s="50"/>
      <c r="HEV87" s="50"/>
      <c r="HEW87" s="50"/>
      <c r="HEX87" s="50"/>
      <c r="HEY87" s="50"/>
      <c r="HEZ87" s="50"/>
      <c r="HFA87" s="50"/>
      <c r="HFB87" s="50"/>
      <c r="HFC87" s="50"/>
      <c r="HFD87" s="50"/>
      <c r="HFE87" s="50"/>
      <c r="HFF87" s="50"/>
      <c r="HFG87" s="50"/>
      <c r="HFH87" s="50"/>
      <c r="HFI87" s="50"/>
      <c r="HFJ87" s="50"/>
      <c r="HFK87" s="50"/>
      <c r="HFL87" s="50"/>
      <c r="HFM87" s="50"/>
      <c r="HFN87" s="50"/>
      <c r="HFO87" s="50"/>
      <c r="HFP87" s="50"/>
      <c r="HFQ87" s="50"/>
      <c r="HFR87" s="50"/>
      <c r="HFS87" s="50"/>
      <c r="HFT87" s="50"/>
      <c r="HFU87" s="50"/>
      <c r="HFV87" s="50"/>
      <c r="HFW87" s="50"/>
      <c r="HFX87" s="50"/>
      <c r="HFY87" s="50"/>
      <c r="HFZ87" s="50"/>
      <c r="HGA87" s="50"/>
      <c r="HGB87" s="50"/>
      <c r="HGC87" s="50"/>
      <c r="HGD87" s="50"/>
      <c r="HGE87" s="50"/>
      <c r="HGF87" s="50"/>
      <c r="HGG87" s="50"/>
      <c r="HGH87" s="50"/>
      <c r="HGI87" s="50"/>
      <c r="HGJ87" s="50"/>
      <c r="HGK87" s="50"/>
      <c r="HGL87" s="50"/>
      <c r="HGM87" s="50"/>
      <c r="HGN87" s="50"/>
      <c r="HGO87" s="50"/>
      <c r="HGP87" s="50"/>
      <c r="HGQ87" s="50"/>
      <c r="HGR87" s="50"/>
      <c r="HGS87" s="50"/>
      <c r="HGT87" s="50"/>
      <c r="HGU87" s="50"/>
      <c r="HGV87" s="50"/>
      <c r="HGW87" s="50"/>
      <c r="HGX87" s="50"/>
      <c r="HGY87" s="50"/>
      <c r="HGZ87" s="50"/>
      <c r="HHA87" s="50"/>
      <c r="HHB87" s="50"/>
      <c r="HHC87" s="50"/>
      <c r="HHD87" s="50"/>
      <c r="HHE87" s="50"/>
      <c r="HHF87" s="50"/>
      <c r="HHG87" s="50"/>
      <c r="HHH87" s="50"/>
      <c r="HHI87" s="50"/>
      <c r="HHJ87" s="50"/>
      <c r="HHK87" s="50"/>
      <c r="HHL87" s="50"/>
      <c r="HHM87" s="50"/>
      <c r="HHN87" s="50"/>
      <c r="HHO87" s="50"/>
      <c r="HHP87" s="50"/>
      <c r="HHQ87" s="50"/>
      <c r="HHR87" s="50"/>
      <c r="HHS87" s="50"/>
      <c r="HHT87" s="50"/>
      <c r="HHU87" s="50"/>
      <c r="HHV87" s="50"/>
      <c r="HHW87" s="50"/>
      <c r="HHX87" s="50"/>
      <c r="HHY87" s="50"/>
      <c r="HHZ87" s="50"/>
      <c r="HIA87" s="50"/>
      <c r="HIB87" s="50"/>
      <c r="HIC87" s="50"/>
      <c r="HID87" s="50"/>
      <c r="HIE87" s="50"/>
      <c r="HIF87" s="50"/>
      <c r="HIG87" s="50"/>
      <c r="HIH87" s="50"/>
      <c r="HII87" s="50"/>
      <c r="HIJ87" s="50"/>
      <c r="HIK87" s="50"/>
      <c r="HIL87" s="50"/>
      <c r="HIM87" s="50"/>
      <c r="HIN87" s="50"/>
      <c r="HIO87" s="50"/>
      <c r="HIP87" s="50"/>
      <c r="HIQ87" s="50"/>
      <c r="HIR87" s="50"/>
      <c r="HIS87" s="50"/>
      <c r="HIT87" s="50"/>
      <c r="HIU87" s="50"/>
      <c r="HIV87" s="50"/>
      <c r="HIW87" s="50"/>
      <c r="HIX87" s="50"/>
      <c r="HIY87" s="50"/>
      <c r="HIZ87" s="50"/>
      <c r="HJA87" s="50"/>
      <c r="HJB87" s="50"/>
      <c r="HJC87" s="50"/>
      <c r="HJD87" s="50"/>
      <c r="HJE87" s="50"/>
      <c r="HJF87" s="50"/>
      <c r="HJG87" s="50"/>
      <c r="HJH87" s="50"/>
      <c r="HJI87" s="50"/>
      <c r="HJJ87" s="50"/>
      <c r="HJK87" s="50"/>
      <c r="HJL87" s="50"/>
      <c r="HJM87" s="50"/>
      <c r="HJN87" s="50"/>
      <c r="HJO87" s="50"/>
      <c r="HJP87" s="50"/>
      <c r="HJQ87" s="50"/>
      <c r="HJR87" s="50"/>
      <c r="HJS87" s="50"/>
      <c r="HJT87" s="50"/>
      <c r="HJU87" s="50"/>
      <c r="HJV87" s="50"/>
      <c r="HJW87" s="50"/>
      <c r="HJX87" s="50"/>
      <c r="HJY87" s="50"/>
      <c r="HJZ87" s="50"/>
      <c r="HKA87" s="50"/>
      <c r="HKB87" s="50"/>
      <c r="HKC87" s="50"/>
      <c r="HKD87" s="50"/>
      <c r="HKE87" s="50"/>
      <c r="HKF87" s="50"/>
      <c r="HKG87" s="50"/>
      <c r="HKH87" s="50"/>
      <c r="HKI87" s="50"/>
      <c r="HKJ87" s="50"/>
      <c r="HKK87" s="50"/>
      <c r="HKL87" s="50"/>
      <c r="HKM87" s="50"/>
      <c r="HKN87" s="50"/>
      <c r="HKO87" s="50"/>
      <c r="HKP87" s="50"/>
      <c r="HKQ87" s="50"/>
      <c r="HKR87" s="50"/>
      <c r="HKS87" s="50"/>
      <c r="HKT87" s="50"/>
      <c r="HKU87" s="50"/>
      <c r="HKV87" s="50"/>
      <c r="HKW87" s="50"/>
      <c r="HKX87" s="50"/>
      <c r="HKY87" s="50"/>
      <c r="HKZ87" s="50"/>
      <c r="HLA87" s="50"/>
      <c r="HLB87" s="50"/>
      <c r="HLC87" s="50"/>
      <c r="HLD87" s="50"/>
      <c r="HLE87" s="50"/>
      <c r="HLF87" s="50"/>
      <c r="HLG87" s="50"/>
      <c r="HLH87" s="50"/>
      <c r="HLI87" s="50"/>
      <c r="HLJ87" s="50"/>
      <c r="HLK87" s="50"/>
      <c r="HLL87" s="50"/>
      <c r="HLM87" s="50"/>
      <c r="HLN87" s="50"/>
      <c r="HLO87" s="50"/>
      <c r="HLP87" s="50"/>
      <c r="HLQ87" s="50"/>
      <c r="HLR87" s="50"/>
      <c r="HLS87" s="50"/>
      <c r="HLT87" s="50"/>
      <c r="HLU87" s="50"/>
      <c r="HLV87" s="50"/>
      <c r="HLW87" s="50"/>
      <c r="HLX87" s="50"/>
      <c r="HLY87" s="50"/>
      <c r="HLZ87" s="50"/>
      <c r="HMA87" s="50"/>
      <c r="HMB87" s="50"/>
      <c r="HMC87" s="50"/>
      <c r="HMD87" s="50"/>
      <c r="HME87" s="50"/>
      <c r="HMF87" s="50"/>
      <c r="HMG87" s="50"/>
      <c r="HMH87" s="50"/>
      <c r="HMI87" s="50"/>
      <c r="HMJ87" s="50"/>
      <c r="HMK87" s="50"/>
      <c r="HML87" s="50"/>
      <c r="HMM87" s="50"/>
      <c r="HMN87" s="50"/>
      <c r="HMO87" s="50"/>
      <c r="HMP87" s="50"/>
      <c r="HMQ87" s="50"/>
      <c r="HMR87" s="50"/>
      <c r="HMS87" s="50"/>
      <c r="HMT87" s="50"/>
      <c r="HMU87" s="50"/>
      <c r="HMV87" s="50"/>
      <c r="HMW87" s="50"/>
      <c r="HMX87" s="50"/>
      <c r="HMY87" s="50"/>
      <c r="HMZ87" s="50"/>
      <c r="HNA87" s="50"/>
      <c r="HNB87" s="50"/>
      <c r="HNC87" s="50"/>
      <c r="HND87" s="50"/>
      <c r="HNE87" s="50"/>
      <c r="HNF87" s="50"/>
      <c r="HNG87" s="50"/>
      <c r="HNH87" s="50"/>
      <c r="HNI87" s="50"/>
      <c r="HNJ87" s="50"/>
      <c r="HNK87" s="50"/>
      <c r="HNL87" s="50"/>
      <c r="HNM87" s="50"/>
      <c r="HNN87" s="50"/>
      <c r="HNO87" s="50"/>
      <c r="HNP87" s="50"/>
      <c r="HNQ87" s="50"/>
      <c r="HNR87" s="50"/>
      <c r="HNS87" s="50"/>
      <c r="HNT87" s="50"/>
      <c r="HNU87" s="50"/>
      <c r="HNV87" s="50"/>
      <c r="HNW87" s="50"/>
      <c r="HNX87" s="50"/>
      <c r="HNY87" s="50"/>
      <c r="HNZ87" s="50"/>
      <c r="HOA87" s="50"/>
      <c r="HOB87" s="50"/>
      <c r="HOC87" s="50"/>
      <c r="HOD87" s="50"/>
      <c r="HOE87" s="50"/>
      <c r="HOF87" s="50"/>
      <c r="HOG87" s="50"/>
      <c r="HOH87" s="50"/>
      <c r="HOI87" s="50"/>
      <c r="HOJ87" s="50"/>
      <c r="HOK87" s="50"/>
      <c r="HOL87" s="50"/>
      <c r="HOM87" s="50"/>
      <c r="HON87" s="50"/>
      <c r="HOO87" s="50"/>
      <c r="HOP87" s="50"/>
      <c r="HOQ87" s="50"/>
      <c r="HOR87" s="50"/>
      <c r="HOS87" s="50"/>
      <c r="HOT87" s="50"/>
      <c r="HOU87" s="50"/>
      <c r="HOV87" s="50"/>
      <c r="HOW87" s="50"/>
      <c r="HOX87" s="50"/>
      <c r="HOY87" s="50"/>
      <c r="HOZ87" s="50"/>
      <c r="HPA87" s="50"/>
      <c r="HPB87" s="50"/>
      <c r="HPC87" s="50"/>
      <c r="HPD87" s="50"/>
      <c r="HPE87" s="50"/>
      <c r="HPF87" s="50"/>
      <c r="HPG87" s="50"/>
      <c r="HPH87" s="50"/>
      <c r="HPI87" s="50"/>
      <c r="HPJ87" s="50"/>
      <c r="HPK87" s="50"/>
      <c r="HPL87" s="50"/>
      <c r="HPM87" s="50"/>
      <c r="HPN87" s="50"/>
      <c r="HPO87" s="50"/>
      <c r="HPP87" s="50"/>
      <c r="HPQ87" s="50"/>
      <c r="HPR87" s="50"/>
      <c r="HPS87" s="50"/>
      <c r="HPT87" s="50"/>
      <c r="HPU87" s="50"/>
      <c r="HPV87" s="50"/>
      <c r="HPW87" s="50"/>
      <c r="HPX87" s="50"/>
      <c r="HPY87" s="50"/>
      <c r="HPZ87" s="50"/>
      <c r="HQA87" s="50"/>
      <c r="HQB87" s="50"/>
      <c r="HQC87" s="50"/>
      <c r="HQD87" s="50"/>
      <c r="HQE87" s="50"/>
      <c r="HQF87" s="50"/>
      <c r="HQG87" s="50"/>
      <c r="HQH87" s="50"/>
      <c r="HQI87" s="50"/>
      <c r="HQJ87" s="50"/>
      <c r="HQK87" s="50"/>
      <c r="HQL87" s="50"/>
      <c r="HQM87" s="50"/>
      <c r="HQN87" s="50"/>
      <c r="HQO87" s="50"/>
      <c r="HQP87" s="50"/>
      <c r="HQQ87" s="50"/>
      <c r="HQR87" s="50"/>
      <c r="HQS87" s="50"/>
      <c r="HQT87" s="50"/>
      <c r="HQU87" s="50"/>
      <c r="HQV87" s="50"/>
      <c r="HQW87" s="50"/>
      <c r="HQX87" s="50"/>
      <c r="HQY87" s="50"/>
      <c r="HQZ87" s="50"/>
      <c r="HRA87" s="50"/>
      <c r="HRB87" s="50"/>
      <c r="HRC87" s="50"/>
      <c r="HRD87" s="50"/>
      <c r="HRE87" s="50"/>
      <c r="HRF87" s="50"/>
      <c r="HRG87" s="50"/>
      <c r="HRH87" s="50"/>
      <c r="HRI87" s="50"/>
      <c r="HRJ87" s="50"/>
      <c r="HRK87" s="50"/>
      <c r="HRL87" s="50"/>
      <c r="HRM87" s="50"/>
      <c r="HRN87" s="50"/>
      <c r="HRO87" s="50"/>
      <c r="HRP87" s="50"/>
      <c r="HRQ87" s="50"/>
      <c r="HRR87" s="50"/>
      <c r="HRS87" s="50"/>
      <c r="HRT87" s="50"/>
      <c r="HRU87" s="50"/>
      <c r="HRV87" s="50"/>
      <c r="HRW87" s="50"/>
      <c r="HRX87" s="50"/>
      <c r="HRY87" s="50"/>
      <c r="HRZ87" s="50"/>
      <c r="HSA87" s="50"/>
      <c r="HSB87" s="50"/>
      <c r="HSC87" s="50"/>
      <c r="HSD87" s="50"/>
      <c r="HSE87" s="50"/>
      <c r="HSF87" s="50"/>
      <c r="HSG87" s="50"/>
      <c r="HSH87" s="50"/>
      <c r="HSI87" s="50"/>
      <c r="HSJ87" s="50"/>
      <c r="HSK87" s="50"/>
      <c r="HSL87" s="50"/>
      <c r="HSM87" s="50"/>
      <c r="HSN87" s="50"/>
      <c r="HSO87" s="50"/>
      <c r="HSP87" s="50"/>
      <c r="HSQ87" s="50"/>
      <c r="HSR87" s="50"/>
      <c r="HSS87" s="50"/>
      <c r="HST87" s="50"/>
      <c r="HSU87" s="50"/>
      <c r="HSV87" s="50"/>
      <c r="HSW87" s="50"/>
      <c r="HSX87" s="50"/>
      <c r="HSY87" s="50"/>
      <c r="HSZ87" s="50"/>
      <c r="HTA87" s="50"/>
      <c r="HTB87" s="50"/>
      <c r="HTC87" s="50"/>
      <c r="HTD87" s="50"/>
      <c r="HTE87" s="50"/>
      <c r="HTF87" s="50"/>
      <c r="HTG87" s="50"/>
      <c r="HTH87" s="50"/>
      <c r="HTI87" s="50"/>
      <c r="HTJ87" s="50"/>
      <c r="HTK87" s="50"/>
      <c r="HTL87" s="50"/>
      <c r="HTM87" s="50"/>
      <c r="HTN87" s="50"/>
      <c r="HTO87" s="50"/>
      <c r="HTP87" s="50"/>
      <c r="HTQ87" s="50"/>
      <c r="HTR87" s="50"/>
      <c r="HTS87" s="50"/>
      <c r="HTT87" s="50"/>
      <c r="HTU87" s="50"/>
      <c r="HTV87" s="50"/>
      <c r="HTW87" s="50"/>
      <c r="HTX87" s="50"/>
      <c r="HTY87" s="50"/>
      <c r="HTZ87" s="50"/>
      <c r="HUA87" s="50"/>
      <c r="HUB87" s="50"/>
      <c r="HUC87" s="50"/>
      <c r="HUD87" s="50"/>
      <c r="HUE87" s="50"/>
      <c r="HUF87" s="50"/>
      <c r="HUG87" s="50"/>
      <c r="HUH87" s="50"/>
      <c r="HUI87" s="50"/>
      <c r="HUJ87" s="50"/>
      <c r="HUK87" s="50"/>
      <c r="HUL87" s="50"/>
      <c r="HUM87" s="50"/>
      <c r="HUN87" s="50"/>
      <c r="HUO87" s="50"/>
      <c r="HUP87" s="50"/>
      <c r="HUQ87" s="50"/>
      <c r="HUR87" s="50"/>
      <c r="HUS87" s="50"/>
      <c r="HUT87" s="50"/>
      <c r="HUU87" s="50"/>
      <c r="HUV87" s="50"/>
      <c r="HUW87" s="50"/>
      <c r="HUX87" s="50"/>
      <c r="HUY87" s="50"/>
      <c r="HUZ87" s="50"/>
      <c r="HVA87" s="50"/>
      <c r="HVB87" s="50"/>
      <c r="HVC87" s="50"/>
      <c r="HVD87" s="50"/>
      <c r="HVE87" s="50"/>
      <c r="HVF87" s="50"/>
      <c r="HVG87" s="50"/>
      <c r="HVH87" s="50"/>
      <c r="HVI87" s="50"/>
      <c r="HVJ87" s="50"/>
      <c r="HVK87" s="50"/>
      <c r="HVL87" s="50"/>
      <c r="HVM87" s="50"/>
      <c r="HVN87" s="50"/>
      <c r="HVO87" s="50"/>
      <c r="HVP87" s="50"/>
      <c r="HVQ87" s="50"/>
      <c r="HVR87" s="50"/>
      <c r="HVS87" s="50"/>
      <c r="HVT87" s="50"/>
      <c r="HVU87" s="50"/>
      <c r="HVV87" s="50"/>
      <c r="HVW87" s="50"/>
      <c r="HVX87" s="50"/>
      <c r="HVY87" s="50"/>
      <c r="HVZ87" s="50"/>
      <c r="HWA87" s="50"/>
      <c r="HWB87" s="50"/>
      <c r="HWC87" s="50"/>
      <c r="HWD87" s="50"/>
      <c r="HWE87" s="50"/>
      <c r="HWF87" s="50"/>
      <c r="HWG87" s="50"/>
      <c r="HWH87" s="50"/>
      <c r="HWI87" s="50"/>
      <c r="HWJ87" s="50"/>
      <c r="HWK87" s="50"/>
      <c r="HWL87" s="50"/>
      <c r="HWM87" s="50"/>
      <c r="HWN87" s="50"/>
      <c r="HWO87" s="50"/>
      <c r="HWP87" s="50"/>
      <c r="HWQ87" s="50"/>
      <c r="HWR87" s="50"/>
      <c r="HWS87" s="50"/>
      <c r="HWT87" s="50"/>
      <c r="HWU87" s="50"/>
      <c r="HWV87" s="50"/>
      <c r="HWW87" s="50"/>
      <c r="HWX87" s="50"/>
      <c r="HWY87" s="50"/>
      <c r="HWZ87" s="50"/>
      <c r="HXA87" s="50"/>
      <c r="HXB87" s="50"/>
      <c r="HXC87" s="50"/>
      <c r="HXD87" s="50"/>
      <c r="HXE87" s="50"/>
      <c r="HXF87" s="50"/>
      <c r="HXG87" s="50"/>
      <c r="HXH87" s="50"/>
      <c r="HXI87" s="50"/>
      <c r="HXJ87" s="50"/>
      <c r="HXK87" s="50"/>
      <c r="HXL87" s="50"/>
      <c r="HXM87" s="50"/>
      <c r="HXN87" s="50"/>
      <c r="HXO87" s="50"/>
      <c r="HXP87" s="50"/>
      <c r="HXQ87" s="50"/>
      <c r="HXR87" s="50"/>
      <c r="HXS87" s="50"/>
      <c r="HXT87" s="50"/>
      <c r="HXU87" s="50"/>
      <c r="HXV87" s="50"/>
      <c r="HXW87" s="50"/>
      <c r="HXX87" s="50"/>
      <c r="HXY87" s="50"/>
      <c r="HXZ87" s="50"/>
      <c r="HYA87" s="50"/>
      <c r="HYB87" s="50"/>
      <c r="HYC87" s="50"/>
      <c r="HYD87" s="50"/>
      <c r="HYE87" s="50"/>
      <c r="HYF87" s="50"/>
      <c r="HYG87" s="50"/>
      <c r="HYH87" s="50"/>
      <c r="HYI87" s="50"/>
      <c r="HYJ87" s="50"/>
      <c r="HYK87" s="50"/>
      <c r="HYL87" s="50"/>
      <c r="HYM87" s="50"/>
      <c r="HYN87" s="50"/>
      <c r="HYO87" s="50"/>
      <c r="HYP87" s="50"/>
      <c r="HYQ87" s="50"/>
      <c r="HYR87" s="50"/>
      <c r="HYS87" s="50"/>
      <c r="HYT87" s="50"/>
      <c r="HYU87" s="50"/>
      <c r="HYV87" s="50"/>
      <c r="HYW87" s="50"/>
      <c r="HYX87" s="50"/>
      <c r="HYY87" s="50"/>
      <c r="HYZ87" s="50"/>
      <c r="HZA87" s="50"/>
      <c r="HZB87" s="50"/>
      <c r="HZC87" s="50"/>
      <c r="HZD87" s="50"/>
      <c r="HZE87" s="50"/>
      <c r="HZF87" s="50"/>
      <c r="HZG87" s="50"/>
      <c r="HZH87" s="50"/>
      <c r="HZI87" s="50"/>
      <c r="HZJ87" s="50"/>
      <c r="HZK87" s="50"/>
      <c r="HZL87" s="50"/>
      <c r="HZM87" s="50"/>
      <c r="HZN87" s="50"/>
      <c r="HZO87" s="50"/>
      <c r="HZP87" s="50"/>
      <c r="HZQ87" s="50"/>
      <c r="HZR87" s="50"/>
      <c r="HZS87" s="50"/>
      <c r="HZT87" s="50"/>
      <c r="HZU87" s="50"/>
      <c r="HZV87" s="50"/>
      <c r="HZW87" s="50"/>
      <c r="HZX87" s="50"/>
      <c r="HZY87" s="50"/>
      <c r="HZZ87" s="50"/>
      <c r="IAA87" s="50"/>
      <c r="IAB87" s="50"/>
      <c r="IAC87" s="50"/>
      <c r="IAD87" s="50"/>
      <c r="IAE87" s="50"/>
      <c r="IAF87" s="50"/>
      <c r="IAG87" s="50"/>
      <c r="IAH87" s="50"/>
      <c r="IAI87" s="50"/>
      <c r="IAJ87" s="50"/>
      <c r="IAK87" s="50"/>
      <c r="IAL87" s="50"/>
      <c r="IAM87" s="50"/>
      <c r="IAN87" s="50"/>
      <c r="IAO87" s="50"/>
      <c r="IAP87" s="50"/>
      <c r="IAQ87" s="50"/>
      <c r="IAR87" s="50"/>
      <c r="IAS87" s="50"/>
      <c r="IAT87" s="50"/>
      <c r="IAU87" s="50"/>
      <c r="IAV87" s="50"/>
      <c r="IAW87" s="50"/>
      <c r="IAX87" s="50"/>
      <c r="IAY87" s="50"/>
      <c r="IAZ87" s="50"/>
      <c r="IBA87" s="50"/>
      <c r="IBB87" s="50"/>
      <c r="IBC87" s="50"/>
      <c r="IBD87" s="50"/>
      <c r="IBE87" s="50"/>
      <c r="IBF87" s="50"/>
      <c r="IBG87" s="50"/>
      <c r="IBH87" s="50"/>
      <c r="IBI87" s="50"/>
      <c r="IBJ87" s="50"/>
      <c r="IBK87" s="50"/>
      <c r="IBL87" s="50"/>
      <c r="IBM87" s="50"/>
      <c r="IBN87" s="50"/>
      <c r="IBO87" s="50"/>
      <c r="IBP87" s="50"/>
      <c r="IBQ87" s="50"/>
      <c r="IBR87" s="50"/>
      <c r="IBS87" s="50"/>
      <c r="IBT87" s="50"/>
      <c r="IBU87" s="50"/>
      <c r="IBV87" s="50"/>
      <c r="IBW87" s="50"/>
      <c r="IBX87" s="50"/>
      <c r="IBY87" s="50"/>
      <c r="IBZ87" s="50"/>
      <c r="ICA87" s="50"/>
      <c r="ICB87" s="50"/>
      <c r="ICC87" s="50"/>
      <c r="ICD87" s="50"/>
      <c r="ICE87" s="50"/>
      <c r="ICF87" s="50"/>
      <c r="ICG87" s="50"/>
      <c r="ICH87" s="50"/>
      <c r="ICI87" s="50"/>
      <c r="ICJ87" s="50"/>
      <c r="ICK87" s="50"/>
      <c r="ICL87" s="50"/>
      <c r="ICM87" s="50"/>
      <c r="ICN87" s="50"/>
      <c r="ICO87" s="50"/>
      <c r="ICP87" s="50"/>
      <c r="ICQ87" s="50"/>
      <c r="ICR87" s="50"/>
      <c r="ICS87" s="50"/>
      <c r="ICT87" s="50"/>
      <c r="ICU87" s="50"/>
      <c r="ICV87" s="50"/>
      <c r="ICW87" s="50"/>
      <c r="ICX87" s="50"/>
      <c r="ICY87" s="50"/>
      <c r="ICZ87" s="50"/>
      <c r="IDA87" s="50"/>
      <c r="IDB87" s="50"/>
      <c r="IDC87" s="50"/>
      <c r="IDD87" s="50"/>
      <c r="IDE87" s="50"/>
      <c r="IDF87" s="50"/>
      <c r="IDG87" s="50"/>
      <c r="IDH87" s="50"/>
      <c r="IDI87" s="50"/>
      <c r="IDJ87" s="50"/>
      <c r="IDK87" s="50"/>
      <c r="IDL87" s="50"/>
      <c r="IDM87" s="50"/>
      <c r="IDN87" s="50"/>
      <c r="IDO87" s="50"/>
      <c r="IDP87" s="50"/>
      <c r="IDQ87" s="50"/>
      <c r="IDR87" s="50"/>
      <c r="IDS87" s="50"/>
      <c r="IDT87" s="50"/>
      <c r="IDU87" s="50"/>
      <c r="IDV87" s="50"/>
      <c r="IDW87" s="50"/>
      <c r="IDX87" s="50"/>
      <c r="IDY87" s="50"/>
      <c r="IDZ87" s="50"/>
      <c r="IEA87" s="50"/>
      <c r="IEB87" s="50"/>
      <c r="IEC87" s="50"/>
      <c r="IED87" s="50"/>
      <c r="IEE87" s="50"/>
      <c r="IEF87" s="50"/>
      <c r="IEG87" s="50"/>
      <c r="IEH87" s="50"/>
      <c r="IEI87" s="50"/>
      <c r="IEJ87" s="50"/>
      <c r="IEK87" s="50"/>
      <c r="IEL87" s="50"/>
      <c r="IEM87" s="50"/>
      <c r="IEN87" s="50"/>
      <c r="IEO87" s="50"/>
      <c r="IEP87" s="50"/>
      <c r="IEQ87" s="50"/>
      <c r="IER87" s="50"/>
      <c r="IES87" s="50"/>
      <c r="IET87" s="50"/>
      <c r="IEU87" s="50"/>
      <c r="IEV87" s="50"/>
      <c r="IEW87" s="50"/>
      <c r="IEX87" s="50"/>
      <c r="IEY87" s="50"/>
      <c r="IEZ87" s="50"/>
      <c r="IFA87" s="50"/>
      <c r="IFB87" s="50"/>
      <c r="IFC87" s="50"/>
      <c r="IFD87" s="50"/>
      <c r="IFE87" s="50"/>
      <c r="IFF87" s="50"/>
      <c r="IFG87" s="50"/>
      <c r="IFH87" s="50"/>
      <c r="IFI87" s="50"/>
      <c r="IFJ87" s="50"/>
      <c r="IFK87" s="50"/>
      <c r="IFL87" s="50"/>
      <c r="IFM87" s="50"/>
      <c r="IFN87" s="50"/>
      <c r="IFO87" s="50"/>
      <c r="IFP87" s="50"/>
      <c r="IFQ87" s="50"/>
      <c r="IFR87" s="50"/>
      <c r="IFS87" s="50"/>
      <c r="IFT87" s="50"/>
      <c r="IFU87" s="50"/>
      <c r="IFV87" s="50"/>
      <c r="IFW87" s="50"/>
      <c r="IFX87" s="50"/>
      <c r="IFY87" s="50"/>
      <c r="IFZ87" s="50"/>
      <c r="IGA87" s="50"/>
      <c r="IGB87" s="50"/>
      <c r="IGC87" s="50"/>
      <c r="IGD87" s="50"/>
      <c r="IGE87" s="50"/>
      <c r="IGF87" s="50"/>
      <c r="IGG87" s="50"/>
      <c r="IGH87" s="50"/>
      <c r="IGI87" s="50"/>
      <c r="IGJ87" s="50"/>
      <c r="IGK87" s="50"/>
      <c r="IGL87" s="50"/>
      <c r="IGM87" s="50"/>
      <c r="IGN87" s="50"/>
      <c r="IGO87" s="50"/>
      <c r="IGP87" s="50"/>
      <c r="IGQ87" s="50"/>
      <c r="IGR87" s="50"/>
      <c r="IGS87" s="50"/>
      <c r="IGT87" s="50"/>
      <c r="IGU87" s="50"/>
      <c r="IGV87" s="50"/>
      <c r="IGW87" s="50"/>
      <c r="IGX87" s="50"/>
      <c r="IGY87" s="50"/>
      <c r="IGZ87" s="50"/>
      <c r="IHA87" s="50"/>
      <c r="IHB87" s="50"/>
      <c r="IHC87" s="50"/>
      <c r="IHD87" s="50"/>
      <c r="IHE87" s="50"/>
      <c r="IHF87" s="50"/>
      <c r="IHG87" s="50"/>
      <c r="IHH87" s="50"/>
      <c r="IHI87" s="50"/>
      <c r="IHJ87" s="50"/>
      <c r="IHK87" s="50"/>
      <c r="IHL87" s="50"/>
      <c r="IHM87" s="50"/>
      <c r="IHN87" s="50"/>
      <c r="IHO87" s="50"/>
      <c r="IHP87" s="50"/>
      <c r="IHQ87" s="50"/>
      <c r="IHR87" s="50"/>
      <c r="IHS87" s="50"/>
      <c r="IHT87" s="50"/>
      <c r="IHU87" s="50"/>
      <c r="IHV87" s="50"/>
      <c r="IHW87" s="50"/>
      <c r="IHX87" s="50"/>
      <c r="IHY87" s="50"/>
      <c r="IHZ87" s="50"/>
      <c r="IIA87" s="50"/>
      <c r="IIB87" s="50"/>
      <c r="IIC87" s="50"/>
      <c r="IID87" s="50"/>
      <c r="IIE87" s="50"/>
      <c r="IIF87" s="50"/>
      <c r="IIG87" s="50"/>
      <c r="IIH87" s="50"/>
      <c r="III87" s="50"/>
      <c r="IIJ87" s="50"/>
      <c r="IIK87" s="50"/>
      <c r="IIL87" s="50"/>
      <c r="IIM87" s="50"/>
      <c r="IIN87" s="50"/>
      <c r="IIO87" s="50"/>
      <c r="IIP87" s="50"/>
      <c r="IIQ87" s="50"/>
      <c r="IIR87" s="50"/>
      <c r="IIS87" s="50"/>
      <c r="IIT87" s="50"/>
      <c r="IIU87" s="50"/>
      <c r="IIV87" s="50"/>
      <c r="IIW87" s="50"/>
      <c r="IIX87" s="50"/>
      <c r="IIY87" s="50"/>
      <c r="IIZ87" s="50"/>
      <c r="IJA87" s="50"/>
      <c r="IJB87" s="50"/>
      <c r="IJC87" s="50"/>
      <c r="IJD87" s="50"/>
      <c r="IJE87" s="50"/>
      <c r="IJF87" s="50"/>
      <c r="IJG87" s="50"/>
      <c r="IJH87" s="50"/>
      <c r="IJI87" s="50"/>
      <c r="IJJ87" s="50"/>
      <c r="IJK87" s="50"/>
      <c r="IJL87" s="50"/>
      <c r="IJM87" s="50"/>
      <c r="IJN87" s="50"/>
      <c r="IJO87" s="50"/>
      <c r="IJP87" s="50"/>
      <c r="IJQ87" s="50"/>
      <c r="IJR87" s="50"/>
      <c r="IJS87" s="50"/>
      <c r="IJT87" s="50"/>
      <c r="IJU87" s="50"/>
      <c r="IJV87" s="50"/>
      <c r="IJW87" s="50"/>
      <c r="IJX87" s="50"/>
      <c r="IJY87" s="50"/>
      <c r="IJZ87" s="50"/>
      <c r="IKA87" s="50"/>
      <c r="IKB87" s="50"/>
      <c r="IKC87" s="50"/>
      <c r="IKD87" s="50"/>
      <c r="IKE87" s="50"/>
      <c r="IKF87" s="50"/>
      <c r="IKG87" s="50"/>
      <c r="IKH87" s="50"/>
      <c r="IKI87" s="50"/>
      <c r="IKJ87" s="50"/>
      <c r="IKK87" s="50"/>
      <c r="IKL87" s="50"/>
      <c r="IKM87" s="50"/>
      <c r="IKN87" s="50"/>
      <c r="IKO87" s="50"/>
      <c r="IKP87" s="50"/>
      <c r="IKQ87" s="50"/>
      <c r="IKR87" s="50"/>
      <c r="IKS87" s="50"/>
      <c r="IKT87" s="50"/>
      <c r="IKU87" s="50"/>
      <c r="IKV87" s="50"/>
      <c r="IKW87" s="50"/>
      <c r="IKX87" s="50"/>
      <c r="IKY87" s="50"/>
      <c r="IKZ87" s="50"/>
      <c r="ILA87" s="50"/>
      <c r="ILB87" s="50"/>
      <c r="ILC87" s="50"/>
      <c r="ILD87" s="50"/>
      <c r="ILE87" s="50"/>
      <c r="ILF87" s="50"/>
      <c r="ILG87" s="50"/>
      <c r="ILH87" s="50"/>
      <c r="ILI87" s="50"/>
      <c r="ILJ87" s="50"/>
      <c r="ILK87" s="50"/>
      <c r="ILL87" s="50"/>
      <c r="ILM87" s="50"/>
      <c r="ILN87" s="50"/>
      <c r="ILO87" s="50"/>
      <c r="ILP87" s="50"/>
      <c r="ILQ87" s="50"/>
      <c r="ILR87" s="50"/>
      <c r="ILS87" s="50"/>
      <c r="ILT87" s="50"/>
      <c r="ILU87" s="50"/>
      <c r="ILV87" s="50"/>
      <c r="ILW87" s="50"/>
      <c r="ILX87" s="50"/>
      <c r="ILY87" s="50"/>
      <c r="ILZ87" s="50"/>
      <c r="IMA87" s="50"/>
      <c r="IMB87" s="50"/>
      <c r="IMC87" s="50"/>
      <c r="IMD87" s="50"/>
      <c r="IME87" s="50"/>
      <c r="IMF87" s="50"/>
      <c r="IMG87" s="50"/>
      <c r="IMH87" s="50"/>
      <c r="IMI87" s="50"/>
      <c r="IMJ87" s="50"/>
      <c r="IMK87" s="50"/>
      <c r="IML87" s="50"/>
      <c r="IMM87" s="50"/>
      <c r="IMN87" s="50"/>
      <c r="IMO87" s="50"/>
      <c r="IMP87" s="50"/>
      <c r="IMQ87" s="50"/>
      <c r="IMR87" s="50"/>
      <c r="IMS87" s="50"/>
      <c r="IMT87" s="50"/>
      <c r="IMU87" s="50"/>
      <c r="IMV87" s="50"/>
      <c r="IMW87" s="50"/>
      <c r="IMX87" s="50"/>
      <c r="IMY87" s="50"/>
      <c r="IMZ87" s="50"/>
      <c r="INA87" s="50"/>
      <c r="INB87" s="50"/>
      <c r="INC87" s="50"/>
      <c r="IND87" s="50"/>
      <c r="INE87" s="50"/>
      <c r="INF87" s="50"/>
      <c r="ING87" s="50"/>
      <c r="INH87" s="50"/>
      <c r="INI87" s="50"/>
      <c r="INJ87" s="50"/>
      <c r="INK87" s="50"/>
      <c r="INL87" s="50"/>
      <c r="INM87" s="50"/>
      <c r="INN87" s="50"/>
      <c r="INO87" s="50"/>
      <c r="INP87" s="50"/>
      <c r="INQ87" s="50"/>
      <c r="INR87" s="50"/>
      <c r="INS87" s="50"/>
      <c r="INT87" s="50"/>
      <c r="INU87" s="50"/>
      <c r="INV87" s="50"/>
      <c r="INW87" s="50"/>
      <c r="INX87" s="50"/>
      <c r="INY87" s="50"/>
      <c r="INZ87" s="50"/>
      <c r="IOA87" s="50"/>
      <c r="IOB87" s="50"/>
      <c r="IOC87" s="50"/>
      <c r="IOD87" s="50"/>
      <c r="IOE87" s="50"/>
      <c r="IOF87" s="50"/>
      <c r="IOG87" s="50"/>
      <c r="IOH87" s="50"/>
      <c r="IOI87" s="50"/>
      <c r="IOJ87" s="50"/>
      <c r="IOK87" s="50"/>
      <c r="IOL87" s="50"/>
      <c r="IOM87" s="50"/>
      <c r="ION87" s="50"/>
      <c r="IOO87" s="50"/>
      <c r="IOP87" s="50"/>
      <c r="IOQ87" s="50"/>
      <c r="IOR87" s="50"/>
      <c r="IOS87" s="50"/>
      <c r="IOT87" s="50"/>
      <c r="IOU87" s="50"/>
      <c r="IOV87" s="50"/>
      <c r="IOW87" s="50"/>
      <c r="IOX87" s="50"/>
      <c r="IOY87" s="50"/>
      <c r="IOZ87" s="50"/>
      <c r="IPA87" s="50"/>
      <c r="IPB87" s="50"/>
      <c r="IPC87" s="50"/>
      <c r="IPD87" s="50"/>
      <c r="IPE87" s="50"/>
      <c r="IPF87" s="50"/>
      <c r="IPG87" s="50"/>
      <c r="IPH87" s="50"/>
      <c r="IPI87" s="50"/>
      <c r="IPJ87" s="50"/>
      <c r="IPK87" s="50"/>
      <c r="IPL87" s="50"/>
      <c r="IPM87" s="50"/>
      <c r="IPN87" s="50"/>
      <c r="IPO87" s="50"/>
      <c r="IPP87" s="50"/>
      <c r="IPQ87" s="50"/>
      <c r="IPR87" s="50"/>
      <c r="IPS87" s="50"/>
      <c r="IPT87" s="50"/>
      <c r="IPU87" s="50"/>
      <c r="IPV87" s="50"/>
      <c r="IPW87" s="50"/>
      <c r="IPX87" s="50"/>
      <c r="IPY87" s="50"/>
      <c r="IPZ87" s="50"/>
      <c r="IQA87" s="50"/>
      <c r="IQB87" s="50"/>
      <c r="IQC87" s="50"/>
      <c r="IQD87" s="50"/>
      <c r="IQE87" s="50"/>
      <c r="IQF87" s="50"/>
      <c r="IQG87" s="50"/>
      <c r="IQH87" s="50"/>
      <c r="IQI87" s="50"/>
      <c r="IQJ87" s="50"/>
      <c r="IQK87" s="50"/>
      <c r="IQL87" s="50"/>
      <c r="IQM87" s="50"/>
      <c r="IQN87" s="50"/>
      <c r="IQO87" s="50"/>
      <c r="IQP87" s="50"/>
      <c r="IQQ87" s="50"/>
      <c r="IQR87" s="50"/>
      <c r="IQS87" s="50"/>
      <c r="IQT87" s="50"/>
      <c r="IQU87" s="50"/>
      <c r="IQV87" s="50"/>
      <c r="IQW87" s="50"/>
      <c r="IQX87" s="50"/>
      <c r="IQY87" s="50"/>
      <c r="IQZ87" s="50"/>
      <c r="IRA87" s="50"/>
      <c r="IRB87" s="50"/>
      <c r="IRC87" s="50"/>
      <c r="IRD87" s="50"/>
      <c r="IRE87" s="50"/>
      <c r="IRF87" s="50"/>
      <c r="IRG87" s="50"/>
      <c r="IRH87" s="50"/>
      <c r="IRI87" s="50"/>
      <c r="IRJ87" s="50"/>
      <c r="IRK87" s="50"/>
      <c r="IRL87" s="50"/>
      <c r="IRM87" s="50"/>
      <c r="IRN87" s="50"/>
      <c r="IRO87" s="50"/>
      <c r="IRP87" s="50"/>
      <c r="IRQ87" s="50"/>
      <c r="IRR87" s="50"/>
      <c r="IRS87" s="50"/>
      <c r="IRT87" s="50"/>
      <c r="IRU87" s="50"/>
      <c r="IRV87" s="50"/>
      <c r="IRW87" s="50"/>
      <c r="IRX87" s="50"/>
      <c r="IRY87" s="50"/>
      <c r="IRZ87" s="50"/>
      <c r="ISA87" s="50"/>
      <c r="ISB87" s="50"/>
      <c r="ISC87" s="50"/>
      <c r="ISD87" s="50"/>
      <c r="ISE87" s="50"/>
      <c r="ISF87" s="50"/>
      <c r="ISG87" s="50"/>
      <c r="ISH87" s="50"/>
      <c r="ISI87" s="50"/>
      <c r="ISJ87" s="50"/>
      <c r="ISK87" s="50"/>
      <c r="ISL87" s="50"/>
      <c r="ISM87" s="50"/>
      <c r="ISN87" s="50"/>
      <c r="ISO87" s="50"/>
      <c r="ISP87" s="50"/>
      <c r="ISQ87" s="50"/>
      <c r="ISR87" s="50"/>
      <c r="ISS87" s="50"/>
      <c r="IST87" s="50"/>
      <c r="ISU87" s="50"/>
      <c r="ISV87" s="50"/>
      <c r="ISW87" s="50"/>
      <c r="ISX87" s="50"/>
      <c r="ISY87" s="50"/>
      <c r="ISZ87" s="50"/>
      <c r="ITA87" s="50"/>
      <c r="ITB87" s="50"/>
      <c r="ITC87" s="50"/>
      <c r="ITD87" s="50"/>
      <c r="ITE87" s="50"/>
      <c r="ITF87" s="50"/>
      <c r="ITG87" s="50"/>
      <c r="ITH87" s="50"/>
      <c r="ITI87" s="50"/>
      <c r="ITJ87" s="50"/>
      <c r="ITK87" s="50"/>
      <c r="ITL87" s="50"/>
      <c r="ITM87" s="50"/>
      <c r="ITN87" s="50"/>
      <c r="ITO87" s="50"/>
      <c r="ITP87" s="50"/>
      <c r="ITQ87" s="50"/>
      <c r="ITR87" s="50"/>
      <c r="ITS87" s="50"/>
      <c r="ITT87" s="50"/>
      <c r="ITU87" s="50"/>
      <c r="ITV87" s="50"/>
      <c r="ITW87" s="50"/>
      <c r="ITX87" s="50"/>
      <c r="ITY87" s="50"/>
      <c r="ITZ87" s="50"/>
      <c r="IUA87" s="50"/>
      <c r="IUB87" s="50"/>
      <c r="IUC87" s="50"/>
      <c r="IUD87" s="50"/>
      <c r="IUE87" s="50"/>
      <c r="IUF87" s="50"/>
      <c r="IUG87" s="50"/>
      <c r="IUH87" s="50"/>
      <c r="IUI87" s="50"/>
      <c r="IUJ87" s="50"/>
      <c r="IUK87" s="50"/>
      <c r="IUL87" s="50"/>
      <c r="IUM87" s="50"/>
      <c r="IUN87" s="50"/>
      <c r="IUO87" s="50"/>
      <c r="IUP87" s="50"/>
      <c r="IUQ87" s="50"/>
      <c r="IUR87" s="50"/>
      <c r="IUS87" s="50"/>
      <c r="IUT87" s="50"/>
      <c r="IUU87" s="50"/>
      <c r="IUV87" s="50"/>
      <c r="IUW87" s="50"/>
      <c r="IUX87" s="50"/>
      <c r="IUY87" s="50"/>
      <c r="IUZ87" s="50"/>
      <c r="IVA87" s="50"/>
      <c r="IVB87" s="50"/>
      <c r="IVC87" s="50"/>
      <c r="IVD87" s="50"/>
      <c r="IVE87" s="50"/>
      <c r="IVF87" s="50"/>
      <c r="IVG87" s="50"/>
      <c r="IVH87" s="50"/>
      <c r="IVI87" s="50"/>
      <c r="IVJ87" s="50"/>
      <c r="IVK87" s="50"/>
      <c r="IVL87" s="50"/>
      <c r="IVM87" s="50"/>
      <c r="IVN87" s="50"/>
      <c r="IVO87" s="50"/>
      <c r="IVP87" s="50"/>
      <c r="IVQ87" s="50"/>
      <c r="IVR87" s="50"/>
      <c r="IVS87" s="50"/>
      <c r="IVT87" s="50"/>
      <c r="IVU87" s="50"/>
      <c r="IVV87" s="50"/>
      <c r="IVW87" s="50"/>
      <c r="IVX87" s="50"/>
      <c r="IVY87" s="50"/>
      <c r="IVZ87" s="50"/>
      <c r="IWA87" s="50"/>
      <c r="IWB87" s="50"/>
      <c r="IWC87" s="50"/>
      <c r="IWD87" s="50"/>
      <c r="IWE87" s="50"/>
      <c r="IWF87" s="50"/>
      <c r="IWG87" s="50"/>
      <c r="IWH87" s="50"/>
      <c r="IWI87" s="50"/>
      <c r="IWJ87" s="50"/>
      <c r="IWK87" s="50"/>
      <c r="IWL87" s="50"/>
      <c r="IWM87" s="50"/>
      <c r="IWN87" s="50"/>
      <c r="IWO87" s="50"/>
      <c r="IWP87" s="50"/>
      <c r="IWQ87" s="50"/>
      <c r="IWR87" s="50"/>
      <c r="IWS87" s="50"/>
      <c r="IWT87" s="50"/>
      <c r="IWU87" s="50"/>
      <c r="IWV87" s="50"/>
      <c r="IWW87" s="50"/>
      <c r="IWX87" s="50"/>
      <c r="IWY87" s="50"/>
      <c r="IWZ87" s="50"/>
      <c r="IXA87" s="50"/>
      <c r="IXB87" s="50"/>
      <c r="IXC87" s="50"/>
      <c r="IXD87" s="50"/>
      <c r="IXE87" s="50"/>
      <c r="IXF87" s="50"/>
      <c r="IXG87" s="50"/>
      <c r="IXH87" s="50"/>
      <c r="IXI87" s="50"/>
      <c r="IXJ87" s="50"/>
      <c r="IXK87" s="50"/>
      <c r="IXL87" s="50"/>
      <c r="IXM87" s="50"/>
      <c r="IXN87" s="50"/>
      <c r="IXO87" s="50"/>
      <c r="IXP87" s="50"/>
      <c r="IXQ87" s="50"/>
      <c r="IXR87" s="50"/>
      <c r="IXS87" s="50"/>
      <c r="IXT87" s="50"/>
      <c r="IXU87" s="50"/>
      <c r="IXV87" s="50"/>
      <c r="IXW87" s="50"/>
      <c r="IXX87" s="50"/>
      <c r="IXY87" s="50"/>
      <c r="IXZ87" s="50"/>
      <c r="IYA87" s="50"/>
      <c r="IYB87" s="50"/>
      <c r="IYC87" s="50"/>
      <c r="IYD87" s="50"/>
      <c r="IYE87" s="50"/>
      <c r="IYF87" s="50"/>
      <c r="IYG87" s="50"/>
      <c r="IYH87" s="50"/>
      <c r="IYI87" s="50"/>
      <c r="IYJ87" s="50"/>
      <c r="IYK87" s="50"/>
      <c r="IYL87" s="50"/>
      <c r="IYM87" s="50"/>
      <c r="IYN87" s="50"/>
      <c r="IYO87" s="50"/>
      <c r="IYP87" s="50"/>
      <c r="IYQ87" s="50"/>
      <c r="IYR87" s="50"/>
      <c r="IYS87" s="50"/>
      <c r="IYT87" s="50"/>
      <c r="IYU87" s="50"/>
      <c r="IYV87" s="50"/>
      <c r="IYW87" s="50"/>
      <c r="IYX87" s="50"/>
      <c r="IYY87" s="50"/>
      <c r="IYZ87" s="50"/>
      <c r="IZA87" s="50"/>
      <c r="IZB87" s="50"/>
      <c r="IZC87" s="50"/>
      <c r="IZD87" s="50"/>
      <c r="IZE87" s="50"/>
      <c r="IZF87" s="50"/>
      <c r="IZG87" s="50"/>
      <c r="IZH87" s="50"/>
      <c r="IZI87" s="50"/>
      <c r="IZJ87" s="50"/>
      <c r="IZK87" s="50"/>
      <c r="IZL87" s="50"/>
      <c r="IZM87" s="50"/>
      <c r="IZN87" s="50"/>
      <c r="IZO87" s="50"/>
      <c r="IZP87" s="50"/>
      <c r="IZQ87" s="50"/>
      <c r="IZR87" s="50"/>
      <c r="IZS87" s="50"/>
      <c r="IZT87" s="50"/>
      <c r="IZU87" s="50"/>
      <c r="IZV87" s="50"/>
      <c r="IZW87" s="50"/>
      <c r="IZX87" s="50"/>
      <c r="IZY87" s="50"/>
      <c r="IZZ87" s="50"/>
      <c r="JAA87" s="50"/>
      <c r="JAB87" s="50"/>
      <c r="JAC87" s="50"/>
      <c r="JAD87" s="50"/>
      <c r="JAE87" s="50"/>
      <c r="JAF87" s="50"/>
      <c r="JAG87" s="50"/>
      <c r="JAH87" s="50"/>
      <c r="JAI87" s="50"/>
      <c r="JAJ87" s="50"/>
      <c r="JAK87" s="50"/>
      <c r="JAL87" s="50"/>
      <c r="JAM87" s="50"/>
      <c r="JAN87" s="50"/>
      <c r="JAO87" s="50"/>
      <c r="JAP87" s="50"/>
      <c r="JAQ87" s="50"/>
      <c r="JAR87" s="50"/>
      <c r="JAS87" s="50"/>
      <c r="JAT87" s="50"/>
      <c r="JAU87" s="50"/>
      <c r="JAV87" s="50"/>
      <c r="JAW87" s="50"/>
      <c r="JAX87" s="50"/>
      <c r="JAY87" s="50"/>
      <c r="JAZ87" s="50"/>
      <c r="JBA87" s="50"/>
      <c r="JBB87" s="50"/>
      <c r="JBC87" s="50"/>
      <c r="JBD87" s="50"/>
      <c r="JBE87" s="50"/>
      <c r="JBF87" s="50"/>
      <c r="JBG87" s="50"/>
      <c r="JBH87" s="50"/>
      <c r="JBI87" s="50"/>
      <c r="JBJ87" s="50"/>
      <c r="JBK87" s="50"/>
      <c r="JBL87" s="50"/>
      <c r="JBM87" s="50"/>
      <c r="JBN87" s="50"/>
      <c r="JBO87" s="50"/>
      <c r="JBP87" s="50"/>
      <c r="JBQ87" s="50"/>
      <c r="JBR87" s="50"/>
      <c r="JBS87" s="50"/>
      <c r="JBT87" s="50"/>
      <c r="JBU87" s="50"/>
      <c r="JBV87" s="50"/>
      <c r="JBW87" s="50"/>
      <c r="JBX87" s="50"/>
      <c r="JBY87" s="50"/>
      <c r="JBZ87" s="50"/>
      <c r="JCA87" s="50"/>
      <c r="JCB87" s="50"/>
      <c r="JCC87" s="50"/>
      <c r="JCD87" s="50"/>
      <c r="JCE87" s="50"/>
      <c r="JCF87" s="50"/>
      <c r="JCG87" s="50"/>
      <c r="JCH87" s="50"/>
      <c r="JCI87" s="50"/>
      <c r="JCJ87" s="50"/>
      <c r="JCK87" s="50"/>
      <c r="JCL87" s="50"/>
      <c r="JCM87" s="50"/>
      <c r="JCN87" s="50"/>
      <c r="JCO87" s="50"/>
      <c r="JCP87" s="50"/>
      <c r="JCQ87" s="50"/>
      <c r="JCR87" s="50"/>
      <c r="JCS87" s="50"/>
      <c r="JCT87" s="50"/>
      <c r="JCU87" s="50"/>
      <c r="JCV87" s="50"/>
      <c r="JCW87" s="50"/>
      <c r="JCX87" s="50"/>
      <c r="JCY87" s="50"/>
      <c r="JCZ87" s="50"/>
      <c r="JDA87" s="50"/>
      <c r="JDB87" s="50"/>
      <c r="JDC87" s="50"/>
      <c r="JDD87" s="50"/>
      <c r="JDE87" s="50"/>
      <c r="JDF87" s="50"/>
      <c r="JDG87" s="50"/>
      <c r="JDH87" s="50"/>
      <c r="JDI87" s="50"/>
      <c r="JDJ87" s="50"/>
      <c r="JDK87" s="50"/>
      <c r="JDL87" s="50"/>
      <c r="JDM87" s="50"/>
      <c r="JDN87" s="50"/>
      <c r="JDO87" s="50"/>
      <c r="JDP87" s="50"/>
      <c r="JDQ87" s="50"/>
      <c r="JDR87" s="50"/>
      <c r="JDS87" s="50"/>
      <c r="JDT87" s="50"/>
      <c r="JDU87" s="50"/>
      <c r="JDV87" s="50"/>
      <c r="JDW87" s="50"/>
      <c r="JDX87" s="50"/>
      <c r="JDY87" s="50"/>
      <c r="JDZ87" s="50"/>
      <c r="JEA87" s="50"/>
      <c r="JEB87" s="50"/>
      <c r="JEC87" s="50"/>
      <c r="JED87" s="50"/>
      <c r="JEE87" s="50"/>
      <c r="JEF87" s="50"/>
      <c r="JEG87" s="50"/>
      <c r="JEH87" s="50"/>
      <c r="JEI87" s="50"/>
      <c r="JEJ87" s="50"/>
      <c r="JEK87" s="50"/>
      <c r="JEL87" s="50"/>
      <c r="JEM87" s="50"/>
      <c r="JEN87" s="50"/>
      <c r="JEO87" s="50"/>
      <c r="JEP87" s="50"/>
      <c r="JEQ87" s="50"/>
      <c r="JER87" s="50"/>
      <c r="JES87" s="50"/>
      <c r="JET87" s="50"/>
      <c r="JEU87" s="50"/>
      <c r="JEV87" s="50"/>
      <c r="JEW87" s="50"/>
      <c r="JEX87" s="50"/>
      <c r="JEY87" s="50"/>
      <c r="JEZ87" s="50"/>
      <c r="JFA87" s="50"/>
      <c r="JFB87" s="50"/>
      <c r="JFC87" s="50"/>
      <c r="JFD87" s="50"/>
      <c r="JFE87" s="50"/>
      <c r="JFF87" s="50"/>
      <c r="JFG87" s="50"/>
      <c r="JFH87" s="50"/>
      <c r="JFI87" s="50"/>
      <c r="JFJ87" s="50"/>
      <c r="JFK87" s="50"/>
      <c r="JFL87" s="50"/>
      <c r="JFM87" s="50"/>
      <c r="JFN87" s="50"/>
      <c r="JFO87" s="50"/>
      <c r="JFP87" s="50"/>
      <c r="JFQ87" s="50"/>
      <c r="JFR87" s="50"/>
      <c r="JFS87" s="50"/>
      <c r="JFT87" s="50"/>
      <c r="JFU87" s="50"/>
      <c r="JFV87" s="50"/>
      <c r="JFW87" s="50"/>
      <c r="JFX87" s="50"/>
      <c r="JFY87" s="50"/>
      <c r="JFZ87" s="50"/>
      <c r="JGA87" s="50"/>
      <c r="JGB87" s="50"/>
      <c r="JGC87" s="50"/>
      <c r="JGD87" s="50"/>
      <c r="JGE87" s="50"/>
      <c r="JGF87" s="50"/>
      <c r="JGG87" s="50"/>
      <c r="JGH87" s="50"/>
      <c r="JGI87" s="50"/>
      <c r="JGJ87" s="50"/>
      <c r="JGK87" s="50"/>
      <c r="JGL87" s="50"/>
      <c r="JGM87" s="50"/>
      <c r="JGN87" s="50"/>
      <c r="JGO87" s="50"/>
      <c r="JGP87" s="50"/>
      <c r="JGQ87" s="50"/>
      <c r="JGR87" s="50"/>
      <c r="JGS87" s="50"/>
      <c r="JGT87" s="50"/>
      <c r="JGU87" s="50"/>
      <c r="JGV87" s="50"/>
      <c r="JGW87" s="50"/>
      <c r="JGX87" s="50"/>
      <c r="JGY87" s="50"/>
      <c r="JGZ87" s="50"/>
      <c r="JHA87" s="50"/>
      <c r="JHB87" s="50"/>
      <c r="JHC87" s="50"/>
      <c r="JHD87" s="50"/>
      <c r="JHE87" s="50"/>
      <c r="JHF87" s="50"/>
      <c r="JHG87" s="50"/>
      <c r="JHH87" s="50"/>
      <c r="JHI87" s="50"/>
      <c r="JHJ87" s="50"/>
      <c r="JHK87" s="50"/>
      <c r="JHL87" s="50"/>
      <c r="JHM87" s="50"/>
      <c r="JHN87" s="50"/>
      <c r="JHO87" s="50"/>
      <c r="JHP87" s="50"/>
      <c r="JHQ87" s="50"/>
      <c r="JHR87" s="50"/>
      <c r="JHS87" s="50"/>
      <c r="JHT87" s="50"/>
      <c r="JHU87" s="50"/>
      <c r="JHV87" s="50"/>
      <c r="JHW87" s="50"/>
      <c r="JHX87" s="50"/>
      <c r="JHY87" s="50"/>
      <c r="JHZ87" s="50"/>
      <c r="JIA87" s="50"/>
      <c r="JIB87" s="50"/>
      <c r="JIC87" s="50"/>
      <c r="JID87" s="50"/>
      <c r="JIE87" s="50"/>
      <c r="JIF87" s="50"/>
      <c r="JIG87" s="50"/>
      <c r="JIH87" s="50"/>
      <c r="JII87" s="50"/>
      <c r="JIJ87" s="50"/>
      <c r="JIK87" s="50"/>
      <c r="JIL87" s="50"/>
      <c r="JIM87" s="50"/>
      <c r="JIN87" s="50"/>
      <c r="JIO87" s="50"/>
      <c r="JIP87" s="50"/>
      <c r="JIQ87" s="50"/>
      <c r="JIR87" s="50"/>
      <c r="JIS87" s="50"/>
      <c r="JIT87" s="50"/>
      <c r="JIU87" s="50"/>
      <c r="JIV87" s="50"/>
      <c r="JIW87" s="50"/>
      <c r="JIX87" s="50"/>
      <c r="JIY87" s="50"/>
      <c r="JIZ87" s="50"/>
      <c r="JJA87" s="50"/>
      <c r="JJB87" s="50"/>
      <c r="JJC87" s="50"/>
      <c r="JJD87" s="50"/>
      <c r="JJE87" s="50"/>
      <c r="JJF87" s="50"/>
      <c r="JJG87" s="50"/>
      <c r="JJH87" s="50"/>
      <c r="JJI87" s="50"/>
      <c r="JJJ87" s="50"/>
      <c r="JJK87" s="50"/>
      <c r="JJL87" s="50"/>
      <c r="JJM87" s="50"/>
      <c r="JJN87" s="50"/>
      <c r="JJO87" s="50"/>
      <c r="JJP87" s="50"/>
      <c r="JJQ87" s="50"/>
      <c r="JJR87" s="50"/>
      <c r="JJS87" s="50"/>
      <c r="JJT87" s="50"/>
      <c r="JJU87" s="50"/>
      <c r="JJV87" s="50"/>
      <c r="JJW87" s="50"/>
      <c r="JJX87" s="50"/>
      <c r="JJY87" s="50"/>
      <c r="JJZ87" s="50"/>
      <c r="JKA87" s="50"/>
      <c r="JKB87" s="50"/>
      <c r="JKC87" s="50"/>
      <c r="JKD87" s="50"/>
      <c r="JKE87" s="50"/>
      <c r="JKF87" s="50"/>
      <c r="JKG87" s="50"/>
      <c r="JKH87" s="50"/>
      <c r="JKI87" s="50"/>
      <c r="JKJ87" s="50"/>
      <c r="JKK87" s="50"/>
      <c r="JKL87" s="50"/>
      <c r="JKM87" s="50"/>
      <c r="JKN87" s="50"/>
      <c r="JKO87" s="50"/>
      <c r="JKP87" s="50"/>
      <c r="JKQ87" s="50"/>
      <c r="JKR87" s="50"/>
      <c r="JKS87" s="50"/>
      <c r="JKT87" s="50"/>
      <c r="JKU87" s="50"/>
      <c r="JKV87" s="50"/>
      <c r="JKW87" s="50"/>
      <c r="JKX87" s="50"/>
      <c r="JKY87" s="50"/>
      <c r="JKZ87" s="50"/>
      <c r="JLA87" s="50"/>
      <c r="JLB87" s="50"/>
      <c r="JLC87" s="50"/>
      <c r="JLD87" s="50"/>
      <c r="JLE87" s="50"/>
      <c r="JLF87" s="50"/>
      <c r="JLG87" s="50"/>
      <c r="JLH87" s="50"/>
      <c r="JLI87" s="50"/>
      <c r="JLJ87" s="50"/>
      <c r="JLK87" s="50"/>
      <c r="JLL87" s="50"/>
      <c r="JLM87" s="50"/>
      <c r="JLN87" s="50"/>
      <c r="JLO87" s="50"/>
      <c r="JLP87" s="50"/>
      <c r="JLQ87" s="50"/>
      <c r="JLR87" s="50"/>
      <c r="JLS87" s="50"/>
      <c r="JLT87" s="50"/>
      <c r="JLU87" s="50"/>
      <c r="JLV87" s="50"/>
      <c r="JLW87" s="50"/>
      <c r="JLX87" s="50"/>
      <c r="JLY87" s="50"/>
      <c r="JLZ87" s="50"/>
      <c r="JMA87" s="50"/>
      <c r="JMB87" s="50"/>
      <c r="JMC87" s="50"/>
      <c r="JMD87" s="50"/>
      <c r="JME87" s="50"/>
      <c r="JMF87" s="50"/>
      <c r="JMG87" s="50"/>
      <c r="JMH87" s="50"/>
      <c r="JMI87" s="50"/>
      <c r="JMJ87" s="50"/>
      <c r="JMK87" s="50"/>
      <c r="JML87" s="50"/>
      <c r="JMM87" s="50"/>
      <c r="JMN87" s="50"/>
      <c r="JMO87" s="50"/>
      <c r="JMP87" s="50"/>
      <c r="JMQ87" s="50"/>
      <c r="JMR87" s="50"/>
      <c r="JMS87" s="50"/>
      <c r="JMT87" s="50"/>
      <c r="JMU87" s="50"/>
      <c r="JMV87" s="50"/>
      <c r="JMW87" s="50"/>
      <c r="JMX87" s="50"/>
      <c r="JMY87" s="50"/>
      <c r="JMZ87" s="50"/>
      <c r="JNA87" s="50"/>
      <c r="JNB87" s="50"/>
      <c r="JNC87" s="50"/>
      <c r="JND87" s="50"/>
      <c r="JNE87" s="50"/>
      <c r="JNF87" s="50"/>
      <c r="JNG87" s="50"/>
      <c r="JNH87" s="50"/>
      <c r="JNI87" s="50"/>
      <c r="JNJ87" s="50"/>
      <c r="JNK87" s="50"/>
      <c r="JNL87" s="50"/>
      <c r="JNM87" s="50"/>
      <c r="JNN87" s="50"/>
      <c r="JNO87" s="50"/>
      <c r="JNP87" s="50"/>
      <c r="JNQ87" s="50"/>
      <c r="JNR87" s="50"/>
      <c r="JNS87" s="50"/>
      <c r="JNT87" s="50"/>
      <c r="JNU87" s="50"/>
      <c r="JNV87" s="50"/>
      <c r="JNW87" s="50"/>
      <c r="JNX87" s="50"/>
      <c r="JNY87" s="50"/>
      <c r="JNZ87" s="50"/>
      <c r="JOA87" s="50"/>
      <c r="JOB87" s="50"/>
      <c r="JOC87" s="50"/>
      <c r="JOD87" s="50"/>
      <c r="JOE87" s="50"/>
      <c r="JOF87" s="50"/>
      <c r="JOG87" s="50"/>
      <c r="JOH87" s="50"/>
      <c r="JOI87" s="50"/>
      <c r="JOJ87" s="50"/>
      <c r="JOK87" s="50"/>
      <c r="JOL87" s="50"/>
      <c r="JOM87" s="50"/>
      <c r="JON87" s="50"/>
      <c r="JOO87" s="50"/>
      <c r="JOP87" s="50"/>
      <c r="JOQ87" s="50"/>
      <c r="JOR87" s="50"/>
      <c r="JOS87" s="50"/>
      <c r="JOT87" s="50"/>
      <c r="JOU87" s="50"/>
      <c r="JOV87" s="50"/>
      <c r="JOW87" s="50"/>
      <c r="JOX87" s="50"/>
      <c r="JOY87" s="50"/>
      <c r="JOZ87" s="50"/>
      <c r="JPA87" s="50"/>
      <c r="JPB87" s="50"/>
      <c r="JPC87" s="50"/>
      <c r="JPD87" s="50"/>
      <c r="JPE87" s="50"/>
      <c r="JPF87" s="50"/>
      <c r="JPG87" s="50"/>
      <c r="JPH87" s="50"/>
      <c r="JPI87" s="50"/>
      <c r="JPJ87" s="50"/>
      <c r="JPK87" s="50"/>
      <c r="JPL87" s="50"/>
      <c r="JPM87" s="50"/>
      <c r="JPN87" s="50"/>
      <c r="JPO87" s="50"/>
      <c r="JPP87" s="50"/>
      <c r="JPQ87" s="50"/>
      <c r="JPR87" s="50"/>
      <c r="JPS87" s="50"/>
      <c r="JPT87" s="50"/>
      <c r="JPU87" s="50"/>
      <c r="JPV87" s="50"/>
      <c r="JPW87" s="50"/>
      <c r="JPX87" s="50"/>
      <c r="JPY87" s="50"/>
      <c r="JPZ87" s="50"/>
      <c r="JQA87" s="50"/>
      <c r="JQB87" s="50"/>
      <c r="JQC87" s="50"/>
      <c r="JQD87" s="50"/>
      <c r="JQE87" s="50"/>
      <c r="JQF87" s="50"/>
      <c r="JQG87" s="50"/>
      <c r="JQH87" s="50"/>
      <c r="JQI87" s="50"/>
      <c r="JQJ87" s="50"/>
      <c r="JQK87" s="50"/>
      <c r="JQL87" s="50"/>
      <c r="JQM87" s="50"/>
      <c r="JQN87" s="50"/>
      <c r="JQO87" s="50"/>
      <c r="JQP87" s="50"/>
      <c r="JQQ87" s="50"/>
      <c r="JQR87" s="50"/>
      <c r="JQS87" s="50"/>
      <c r="JQT87" s="50"/>
      <c r="JQU87" s="50"/>
      <c r="JQV87" s="50"/>
      <c r="JQW87" s="50"/>
      <c r="JQX87" s="50"/>
      <c r="JQY87" s="50"/>
      <c r="JQZ87" s="50"/>
      <c r="JRA87" s="50"/>
      <c r="JRB87" s="50"/>
      <c r="JRC87" s="50"/>
      <c r="JRD87" s="50"/>
      <c r="JRE87" s="50"/>
      <c r="JRF87" s="50"/>
      <c r="JRG87" s="50"/>
      <c r="JRH87" s="50"/>
      <c r="JRI87" s="50"/>
      <c r="JRJ87" s="50"/>
      <c r="JRK87" s="50"/>
      <c r="JRL87" s="50"/>
      <c r="JRM87" s="50"/>
      <c r="JRN87" s="50"/>
      <c r="JRO87" s="50"/>
      <c r="JRP87" s="50"/>
      <c r="JRQ87" s="50"/>
      <c r="JRR87" s="50"/>
      <c r="JRS87" s="50"/>
      <c r="JRT87" s="50"/>
      <c r="JRU87" s="50"/>
      <c r="JRV87" s="50"/>
      <c r="JRW87" s="50"/>
      <c r="JRX87" s="50"/>
      <c r="JRY87" s="50"/>
      <c r="JRZ87" s="50"/>
      <c r="JSA87" s="50"/>
      <c r="JSB87" s="50"/>
      <c r="JSC87" s="50"/>
      <c r="JSD87" s="50"/>
      <c r="JSE87" s="50"/>
      <c r="JSF87" s="50"/>
      <c r="JSG87" s="50"/>
      <c r="JSH87" s="50"/>
      <c r="JSI87" s="50"/>
      <c r="JSJ87" s="50"/>
      <c r="JSK87" s="50"/>
      <c r="JSL87" s="50"/>
      <c r="JSM87" s="50"/>
      <c r="JSN87" s="50"/>
      <c r="JSO87" s="50"/>
      <c r="JSP87" s="50"/>
      <c r="JSQ87" s="50"/>
      <c r="JSR87" s="50"/>
      <c r="JSS87" s="50"/>
      <c r="JST87" s="50"/>
      <c r="JSU87" s="50"/>
      <c r="JSV87" s="50"/>
      <c r="JSW87" s="50"/>
      <c r="JSX87" s="50"/>
      <c r="JSY87" s="50"/>
      <c r="JSZ87" s="50"/>
      <c r="JTA87" s="50"/>
      <c r="JTB87" s="50"/>
      <c r="JTC87" s="50"/>
      <c r="JTD87" s="50"/>
      <c r="JTE87" s="50"/>
      <c r="JTF87" s="50"/>
      <c r="JTG87" s="50"/>
      <c r="JTH87" s="50"/>
      <c r="JTI87" s="50"/>
      <c r="JTJ87" s="50"/>
      <c r="JTK87" s="50"/>
      <c r="JTL87" s="50"/>
      <c r="JTM87" s="50"/>
      <c r="JTN87" s="50"/>
      <c r="JTO87" s="50"/>
      <c r="JTP87" s="50"/>
      <c r="JTQ87" s="50"/>
      <c r="JTR87" s="50"/>
      <c r="JTS87" s="50"/>
      <c r="JTT87" s="50"/>
      <c r="JTU87" s="50"/>
      <c r="JTV87" s="50"/>
      <c r="JTW87" s="50"/>
      <c r="JTX87" s="50"/>
      <c r="JTY87" s="50"/>
      <c r="JTZ87" s="50"/>
      <c r="JUA87" s="50"/>
      <c r="JUB87" s="50"/>
      <c r="JUC87" s="50"/>
      <c r="JUD87" s="50"/>
      <c r="JUE87" s="50"/>
      <c r="JUF87" s="50"/>
      <c r="JUG87" s="50"/>
      <c r="JUH87" s="50"/>
      <c r="JUI87" s="50"/>
      <c r="JUJ87" s="50"/>
      <c r="JUK87" s="50"/>
      <c r="JUL87" s="50"/>
      <c r="JUM87" s="50"/>
      <c r="JUN87" s="50"/>
      <c r="JUO87" s="50"/>
      <c r="JUP87" s="50"/>
      <c r="JUQ87" s="50"/>
      <c r="JUR87" s="50"/>
      <c r="JUS87" s="50"/>
      <c r="JUT87" s="50"/>
      <c r="JUU87" s="50"/>
      <c r="JUV87" s="50"/>
      <c r="JUW87" s="50"/>
      <c r="JUX87" s="50"/>
      <c r="JUY87" s="50"/>
      <c r="JUZ87" s="50"/>
      <c r="JVA87" s="50"/>
      <c r="JVB87" s="50"/>
      <c r="JVC87" s="50"/>
      <c r="JVD87" s="50"/>
      <c r="JVE87" s="50"/>
      <c r="JVF87" s="50"/>
      <c r="JVG87" s="50"/>
      <c r="JVH87" s="50"/>
      <c r="JVI87" s="50"/>
      <c r="JVJ87" s="50"/>
      <c r="JVK87" s="50"/>
      <c r="JVL87" s="50"/>
      <c r="JVM87" s="50"/>
      <c r="JVN87" s="50"/>
      <c r="JVO87" s="50"/>
      <c r="JVP87" s="50"/>
      <c r="JVQ87" s="50"/>
      <c r="JVR87" s="50"/>
      <c r="JVS87" s="50"/>
      <c r="JVT87" s="50"/>
      <c r="JVU87" s="50"/>
      <c r="JVV87" s="50"/>
      <c r="JVW87" s="50"/>
      <c r="JVX87" s="50"/>
      <c r="JVY87" s="50"/>
      <c r="JVZ87" s="50"/>
      <c r="JWA87" s="50"/>
      <c r="JWB87" s="50"/>
      <c r="JWC87" s="50"/>
      <c r="JWD87" s="50"/>
      <c r="JWE87" s="50"/>
      <c r="JWF87" s="50"/>
      <c r="JWG87" s="50"/>
      <c r="JWH87" s="50"/>
      <c r="JWI87" s="50"/>
      <c r="JWJ87" s="50"/>
      <c r="JWK87" s="50"/>
      <c r="JWL87" s="50"/>
      <c r="JWM87" s="50"/>
      <c r="JWN87" s="50"/>
      <c r="JWO87" s="50"/>
      <c r="JWP87" s="50"/>
      <c r="JWQ87" s="50"/>
      <c r="JWR87" s="50"/>
      <c r="JWS87" s="50"/>
      <c r="JWT87" s="50"/>
      <c r="JWU87" s="50"/>
      <c r="JWV87" s="50"/>
      <c r="JWW87" s="50"/>
      <c r="JWX87" s="50"/>
      <c r="JWY87" s="50"/>
      <c r="JWZ87" s="50"/>
      <c r="JXA87" s="50"/>
      <c r="JXB87" s="50"/>
      <c r="JXC87" s="50"/>
      <c r="JXD87" s="50"/>
      <c r="JXE87" s="50"/>
      <c r="JXF87" s="50"/>
      <c r="JXG87" s="50"/>
      <c r="JXH87" s="50"/>
      <c r="JXI87" s="50"/>
      <c r="JXJ87" s="50"/>
      <c r="JXK87" s="50"/>
      <c r="JXL87" s="50"/>
      <c r="JXM87" s="50"/>
      <c r="JXN87" s="50"/>
      <c r="JXO87" s="50"/>
      <c r="JXP87" s="50"/>
      <c r="JXQ87" s="50"/>
      <c r="JXR87" s="50"/>
      <c r="JXS87" s="50"/>
      <c r="JXT87" s="50"/>
      <c r="JXU87" s="50"/>
      <c r="JXV87" s="50"/>
      <c r="JXW87" s="50"/>
      <c r="JXX87" s="50"/>
      <c r="JXY87" s="50"/>
      <c r="JXZ87" s="50"/>
      <c r="JYA87" s="50"/>
      <c r="JYB87" s="50"/>
      <c r="JYC87" s="50"/>
      <c r="JYD87" s="50"/>
      <c r="JYE87" s="50"/>
      <c r="JYF87" s="50"/>
      <c r="JYG87" s="50"/>
      <c r="JYH87" s="50"/>
      <c r="JYI87" s="50"/>
      <c r="JYJ87" s="50"/>
      <c r="JYK87" s="50"/>
      <c r="JYL87" s="50"/>
      <c r="JYM87" s="50"/>
      <c r="JYN87" s="50"/>
      <c r="JYO87" s="50"/>
      <c r="JYP87" s="50"/>
      <c r="JYQ87" s="50"/>
      <c r="JYR87" s="50"/>
      <c r="JYS87" s="50"/>
      <c r="JYT87" s="50"/>
      <c r="JYU87" s="50"/>
      <c r="JYV87" s="50"/>
      <c r="JYW87" s="50"/>
      <c r="JYX87" s="50"/>
      <c r="JYY87" s="50"/>
      <c r="JYZ87" s="50"/>
      <c r="JZA87" s="50"/>
      <c r="JZB87" s="50"/>
      <c r="JZC87" s="50"/>
      <c r="JZD87" s="50"/>
      <c r="JZE87" s="50"/>
      <c r="JZF87" s="50"/>
      <c r="JZG87" s="50"/>
      <c r="JZH87" s="50"/>
      <c r="JZI87" s="50"/>
      <c r="JZJ87" s="50"/>
      <c r="JZK87" s="50"/>
      <c r="JZL87" s="50"/>
      <c r="JZM87" s="50"/>
      <c r="JZN87" s="50"/>
      <c r="JZO87" s="50"/>
      <c r="JZP87" s="50"/>
      <c r="JZQ87" s="50"/>
      <c r="JZR87" s="50"/>
      <c r="JZS87" s="50"/>
      <c r="JZT87" s="50"/>
      <c r="JZU87" s="50"/>
      <c r="JZV87" s="50"/>
      <c r="JZW87" s="50"/>
      <c r="JZX87" s="50"/>
      <c r="JZY87" s="50"/>
      <c r="JZZ87" s="50"/>
      <c r="KAA87" s="50"/>
      <c r="KAB87" s="50"/>
      <c r="KAC87" s="50"/>
      <c r="KAD87" s="50"/>
      <c r="KAE87" s="50"/>
      <c r="KAF87" s="50"/>
      <c r="KAG87" s="50"/>
      <c r="KAH87" s="50"/>
      <c r="KAI87" s="50"/>
      <c r="KAJ87" s="50"/>
      <c r="KAK87" s="50"/>
      <c r="KAL87" s="50"/>
      <c r="KAM87" s="50"/>
      <c r="KAN87" s="50"/>
      <c r="KAO87" s="50"/>
      <c r="KAP87" s="50"/>
      <c r="KAQ87" s="50"/>
      <c r="KAR87" s="50"/>
      <c r="KAS87" s="50"/>
      <c r="KAT87" s="50"/>
      <c r="KAU87" s="50"/>
      <c r="KAV87" s="50"/>
      <c r="KAW87" s="50"/>
      <c r="KAX87" s="50"/>
      <c r="KAY87" s="50"/>
      <c r="KAZ87" s="50"/>
      <c r="KBA87" s="50"/>
      <c r="KBB87" s="50"/>
      <c r="KBC87" s="50"/>
      <c r="KBD87" s="50"/>
      <c r="KBE87" s="50"/>
      <c r="KBF87" s="50"/>
      <c r="KBG87" s="50"/>
      <c r="KBH87" s="50"/>
      <c r="KBI87" s="50"/>
      <c r="KBJ87" s="50"/>
      <c r="KBK87" s="50"/>
      <c r="KBL87" s="50"/>
      <c r="KBM87" s="50"/>
      <c r="KBN87" s="50"/>
      <c r="KBO87" s="50"/>
      <c r="KBP87" s="50"/>
      <c r="KBQ87" s="50"/>
      <c r="KBR87" s="50"/>
      <c r="KBS87" s="50"/>
      <c r="KBT87" s="50"/>
      <c r="KBU87" s="50"/>
      <c r="KBV87" s="50"/>
      <c r="KBW87" s="50"/>
      <c r="KBX87" s="50"/>
      <c r="KBY87" s="50"/>
      <c r="KBZ87" s="50"/>
      <c r="KCA87" s="50"/>
      <c r="KCB87" s="50"/>
      <c r="KCC87" s="50"/>
      <c r="KCD87" s="50"/>
      <c r="KCE87" s="50"/>
      <c r="KCF87" s="50"/>
      <c r="KCG87" s="50"/>
      <c r="KCH87" s="50"/>
      <c r="KCI87" s="50"/>
      <c r="KCJ87" s="50"/>
      <c r="KCK87" s="50"/>
      <c r="KCL87" s="50"/>
      <c r="KCM87" s="50"/>
      <c r="KCN87" s="50"/>
      <c r="KCO87" s="50"/>
      <c r="KCP87" s="50"/>
      <c r="KCQ87" s="50"/>
      <c r="KCR87" s="50"/>
      <c r="KCS87" s="50"/>
      <c r="KCT87" s="50"/>
      <c r="KCU87" s="50"/>
      <c r="KCV87" s="50"/>
      <c r="KCW87" s="50"/>
      <c r="KCX87" s="50"/>
      <c r="KCY87" s="50"/>
      <c r="KCZ87" s="50"/>
      <c r="KDA87" s="50"/>
      <c r="KDB87" s="50"/>
      <c r="KDC87" s="50"/>
      <c r="KDD87" s="50"/>
      <c r="KDE87" s="50"/>
      <c r="KDF87" s="50"/>
      <c r="KDG87" s="50"/>
      <c r="KDH87" s="50"/>
      <c r="KDI87" s="50"/>
      <c r="KDJ87" s="50"/>
      <c r="KDK87" s="50"/>
      <c r="KDL87" s="50"/>
      <c r="KDM87" s="50"/>
      <c r="KDN87" s="50"/>
      <c r="KDO87" s="50"/>
      <c r="KDP87" s="50"/>
      <c r="KDQ87" s="50"/>
      <c r="KDR87" s="50"/>
      <c r="KDS87" s="50"/>
      <c r="KDT87" s="50"/>
      <c r="KDU87" s="50"/>
      <c r="KDV87" s="50"/>
      <c r="KDW87" s="50"/>
      <c r="KDX87" s="50"/>
      <c r="KDY87" s="50"/>
      <c r="KDZ87" s="50"/>
      <c r="KEA87" s="50"/>
      <c r="KEB87" s="50"/>
      <c r="KEC87" s="50"/>
      <c r="KED87" s="50"/>
      <c r="KEE87" s="50"/>
      <c r="KEF87" s="50"/>
      <c r="KEG87" s="50"/>
      <c r="KEH87" s="50"/>
      <c r="KEI87" s="50"/>
      <c r="KEJ87" s="50"/>
      <c r="KEK87" s="50"/>
      <c r="KEL87" s="50"/>
      <c r="KEM87" s="50"/>
      <c r="KEN87" s="50"/>
      <c r="KEO87" s="50"/>
      <c r="KEP87" s="50"/>
      <c r="KEQ87" s="50"/>
      <c r="KER87" s="50"/>
      <c r="KES87" s="50"/>
      <c r="KET87" s="50"/>
      <c r="KEU87" s="50"/>
      <c r="KEV87" s="50"/>
      <c r="KEW87" s="50"/>
      <c r="KEX87" s="50"/>
      <c r="KEY87" s="50"/>
      <c r="KEZ87" s="50"/>
      <c r="KFA87" s="50"/>
      <c r="KFB87" s="50"/>
      <c r="KFC87" s="50"/>
      <c r="KFD87" s="50"/>
      <c r="KFE87" s="50"/>
      <c r="KFF87" s="50"/>
      <c r="KFG87" s="50"/>
      <c r="KFH87" s="50"/>
      <c r="KFI87" s="50"/>
      <c r="KFJ87" s="50"/>
      <c r="KFK87" s="50"/>
      <c r="KFL87" s="50"/>
      <c r="KFM87" s="50"/>
      <c r="KFN87" s="50"/>
      <c r="KFO87" s="50"/>
      <c r="KFP87" s="50"/>
      <c r="KFQ87" s="50"/>
      <c r="KFR87" s="50"/>
      <c r="KFS87" s="50"/>
      <c r="KFT87" s="50"/>
      <c r="KFU87" s="50"/>
      <c r="KFV87" s="50"/>
      <c r="KFW87" s="50"/>
      <c r="KFX87" s="50"/>
      <c r="KFY87" s="50"/>
      <c r="KFZ87" s="50"/>
      <c r="KGA87" s="50"/>
      <c r="KGB87" s="50"/>
      <c r="KGC87" s="50"/>
      <c r="KGD87" s="50"/>
      <c r="KGE87" s="50"/>
      <c r="KGF87" s="50"/>
      <c r="KGG87" s="50"/>
      <c r="KGH87" s="50"/>
      <c r="KGI87" s="50"/>
      <c r="KGJ87" s="50"/>
      <c r="KGK87" s="50"/>
      <c r="KGL87" s="50"/>
      <c r="KGM87" s="50"/>
      <c r="KGN87" s="50"/>
      <c r="KGO87" s="50"/>
      <c r="KGP87" s="50"/>
      <c r="KGQ87" s="50"/>
      <c r="KGR87" s="50"/>
      <c r="KGS87" s="50"/>
      <c r="KGT87" s="50"/>
      <c r="KGU87" s="50"/>
      <c r="KGV87" s="50"/>
      <c r="KGW87" s="50"/>
      <c r="KGX87" s="50"/>
      <c r="KGY87" s="50"/>
      <c r="KGZ87" s="50"/>
      <c r="KHA87" s="50"/>
      <c r="KHB87" s="50"/>
      <c r="KHC87" s="50"/>
      <c r="KHD87" s="50"/>
      <c r="KHE87" s="50"/>
      <c r="KHF87" s="50"/>
      <c r="KHG87" s="50"/>
      <c r="KHH87" s="50"/>
      <c r="KHI87" s="50"/>
      <c r="KHJ87" s="50"/>
      <c r="KHK87" s="50"/>
      <c r="KHL87" s="50"/>
      <c r="KHM87" s="50"/>
      <c r="KHN87" s="50"/>
      <c r="KHO87" s="50"/>
      <c r="KHP87" s="50"/>
      <c r="KHQ87" s="50"/>
      <c r="KHR87" s="50"/>
      <c r="KHS87" s="50"/>
      <c r="KHT87" s="50"/>
      <c r="KHU87" s="50"/>
      <c r="KHV87" s="50"/>
      <c r="KHW87" s="50"/>
      <c r="KHX87" s="50"/>
      <c r="KHY87" s="50"/>
      <c r="KHZ87" s="50"/>
      <c r="KIA87" s="50"/>
      <c r="KIB87" s="50"/>
      <c r="KIC87" s="50"/>
      <c r="KID87" s="50"/>
      <c r="KIE87" s="50"/>
      <c r="KIF87" s="50"/>
      <c r="KIG87" s="50"/>
      <c r="KIH87" s="50"/>
      <c r="KII87" s="50"/>
      <c r="KIJ87" s="50"/>
      <c r="KIK87" s="50"/>
      <c r="KIL87" s="50"/>
      <c r="KIM87" s="50"/>
      <c r="KIN87" s="50"/>
      <c r="KIO87" s="50"/>
      <c r="KIP87" s="50"/>
      <c r="KIQ87" s="50"/>
      <c r="KIR87" s="50"/>
      <c r="KIS87" s="50"/>
      <c r="KIT87" s="50"/>
      <c r="KIU87" s="50"/>
      <c r="KIV87" s="50"/>
      <c r="KIW87" s="50"/>
      <c r="KIX87" s="50"/>
      <c r="KIY87" s="50"/>
      <c r="KIZ87" s="50"/>
      <c r="KJA87" s="50"/>
      <c r="KJB87" s="50"/>
      <c r="KJC87" s="50"/>
      <c r="KJD87" s="50"/>
      <c r="KJE87" s="50"/>
      <c r="KJF87" s="50"/>
      <c r="KJG87" s="50"/>
      <c r="KJH87" s="50"/>
      <c r="KJI87" s="50"/>
      <c r="KJJ87" s="50"/>
      <c r="KJK87" s="50"/>
      <c r="KJL87" s="50"/>
      <c r="KJM87" s="50"/>
      <c r="KJN87" s="50"/>
      <c r="KJO87" s="50"/>
      <c r="KJP87" s="50"/>
      <c r="KJQ87" s="50"/>
      <c r="KJR87" s="50"/>
      <c r="KJS87" s="50"/>
      <c r="KJT87" s="50"/>
      <c r="KJU87" s="50"/>
      <c r="KJV87" s="50"/>
      <c r="KJW87" s="50"/>
      <c r="KJX87" s="50"/>
      <c r="KJY87" s="50"/>
      <c r="KJZ87" s="50"/>
      <c r="KKA87" s="50"/>
      <c r="KKB87" s="50"/>
      <c r="KKC87" s="50"/>
      <c r="KKD87" s="50"/>
      <c r="KKE87" s="50"/>
      <c r="KKF87" s="50"/>
      <c r="KKG87" s="50"/>
      <c r="KKH87" s="50"/>
      <c r="KKI87" s="50"/>
      <c r="KKJ87" s="50"/>
      <c r="KKK87" s="50"/>
      <c r="KKL87" s="50"/>
      <c r="KKM87" s="50"/>
      <c r="KKN87" s="50"/>
      <c r="KKO87" s="50"/>
      <c r="KKP87" s="50"/>
      <c r="KKQ87" s="50"/>
      <c r="KKR87" s="50"/>
      <c r="KKS87" s="50"/>
      <c r="KKT87" s="50"/>
      <c r="KKU87" s="50"/>
      <c r="KKV87" s="50"/>
      <c r="KKW87" s="50"/>
      <c r="KKX87" s="50"/>
      <c r="KKY87" s="50"/>
      <c r="KKZ87" s="50"/>
      <c r="KLA87" s="50"/>
      <c r="KLB87" s="50"/>
      <c r="KLC87" s="50"/>
      <c r="KLD87" s="50"/>
      <c r="KLE87" s="50"/>
      <c r="KLF87" s="50"/>
      <c r="KLG87" s="50"/>
      <c r="KLH87" s="50"/>
      <c r="KLI87" s="50"/>
      <c r="KLJ87" s="50"/>
      <c r="KLK87" s="50"/>
      <c r="KLL87" s="50"/>
      <c r="KLM87" s="50"/>
      <c r="KLN87" s="50"/>
      <c r="KLO87" s="50"/>
      <c r="KLP87" s="50"/>
      <c r="KLQ87" s="50"/>
      <c r="KLR87" s="50"/>
      <c r="KLS87" s="50"/>
      <c r="KLT87" s="50"/>
      <c r="KLU87" s="50"/>
      <c r="KLV87" s="50"/>
      <c r="KLW87" s="50"/>
      <c r="KLX87" s="50"/>
      <c r="KLY87" s="50"/>
      <c r="KLZ87" s="50"/>
      <c r="KMA87" s="50"/>
      <c r="KMB87" s="50"/>
      <c r="KMC87" s="50"/>
      <c r="KMD87" s="50"/>
      <c r="KME87" s="50"/>
      <c r="KMF87" s="50"/>
      <c r="KMG87" s="50"/>
      <c r="KMH87" s="50"/>
      <c r="KMI87" s="50"/>
      <c r="KMJ87" s="50"/>
      <c r="KMK87" s="50"/>
      <c r="KML87" s="50"/>
      <c r="KMM87" s="50"/>
      <c r="KMN87" s="50"/>
      <c r="KMO87" s="50"/>
      <c r="KMP87" s="50"/>
      <c r="KMQ87" s="50"/>
      <c r="KMR87" s="50"/>
      <c r="KMS87" s="50"/>
      <c r="KMT87" s="50"/>
      <c r="KMU87" s="50"/>
      <c r="KMV87" s="50"/>
      <c r="KMW87" s="50"/>
      <c r="KMX87" s="50"/>
      <c r="KMY87" s="50"/>
      <c r="KMZ87" s="50"/>
      <c r="KNA87" s="50"/>
      <c r="KNB87" s="50"/>
      <c r="KNC87" s="50"/>
      <c r="KND87" s="50"/>
      <c r="KNE87" s="50"/>
      <c r="KNF87" s="50"/>
      <c r="KNG87" s="50"/>
      <c r="KNH87" s="50"/>
      <c r="KNI87" s="50"/>
      <c r="KNJ87" s="50"/>
      <c r="KNK87" s="50"/>
      <c r="KNL87" s="50"/>
      <c r="KNM87" s="50"/>
      <c r="KNN87" s="50"/>
      <c r="KNO87" s="50"/>
      <c r="KNP87" s="50"/>
      <c r="KNQ87" s="50"/>
      <c r="KNR87" s="50"/>
      <c r="KNS87" s="50"/>
      <c r="KNT87" s="50"/>
      <c r="KNU87" s="50"/>
      <c r="KNV87" s="50"/>
      <c r="KNW87" s="50"/>
      <c r="KNX87" s="50"/>
      <c r="KNY87" s="50"/>
      <c r="KNZ87" s="50"/>
      <c r="KOA87" s="50"/>
      <c r="KOB87" s="50"/>
      <c r="KOC87" s="50"/>
      <c r="KOD87" s="50"/>
      <c r="KOE87" s="50"/>
      <c r="KOF87" s="50"/>
      <c r="KOG87" s="50"/>
      <c r="KOH87" s="50"/>
      <c r="KOI87" s="50"/>
      <c r="KOJ87" s="50"/>
      <c r="KOK87" s="50"/>
      <c r="KOL87" s="50"/>
      <c r="KOM87" s="50"/>
      <c r="KON87" s="50"/>
      <c r="KOO87" s="50"/>
      <c r="KOP87" s="50"/>
      <c r="KOQ87" s="50"/>
      <c r="KOR87" s="50"/>
      <c r="KOS87" s="50"/>
      <c r="KOT87" s="50"/>
      <c r="KOU87" s="50"/>
      <c r="KOV87" s="50"/>
      <c r="KOW87" s="50"/>
      <c r="KOX87" s="50"/>
      <c r="KOY87" s="50"/>
      <c r="KOZ87" s="50"/>
      <c r="KPA87" s="50"/>
      <c r="KPB87" s="50"/>
      <c r="KPC87" s="50"/>
      <c r="KPD87" s="50"/>
      <c r="KPE87" s="50"/>
      <c r="KPF87" s="50"/>
      <c r="KPG87" s="50"/>
      <c r="KPH87" s="50"/>
      <c r="KPI87" s="50"/>
      <c r="KPJ87" s="50"/>
      <c r="KPK87" s="50"/>
      <c r="KPL87" s="50"/>
      <c r="KPM87" s="50"/>
      <c r="KPN87" s="50"/>
      <c r="KPO87" s="50"/>
      <c r="KPP87" s="50"/>
      <c r="KPQ87" s="50"/>
      <c r="KPR87" s="50"/>
      <c r="KPS87" s="50"/>
      <c r="KPT87" s="50"/>
      <c r="KPU87" s="50"/>
      <c r="KPV87" s="50"/>
      <c r="KPW87" s="50"/>
      <c r="KPX87" s="50"/>
      <c r="KPY87" s="50"/>
      <c r="KPZ87" s="50"/>
      <c r="KQA87" s="50"/>
      <c r="KQB87" s="50"/>
      <c r="KQC87" s="50"/>
      <c r="KQD87" s="50"/>
      <c r="KQE87" s="50"/>
      <c r="KQF87" s="50"/>
      <c r="KQG87" s="50"/>
      <c r="KQH87" s="50"/>
      <c r="KQI87" s="50"/>
      <c r="KQJ87" s="50"/>
      <c r="KQK87" s="50"/>
      <c r="KQL87" s="50"/>
      <c r="KQM87" s="50"/>
      <c r="KQN87" s="50"/>
      <c r="KQO87" s="50"/>
      <c r="KQP87" s="50"/>
      <c r="KQQ87" s="50"/>
      <c r="KQR87" s="50"/>
      <c r="KQS87" s="50"/>
      <c r="KQT87" s="50"/>
      <c r="KQU87" s="50"/>
      <c r="KQV87" s="50"/>
      <c r="KQW87" s="50"/>
      <c r="KQX87" s="50"/>
      <c r="KQY87" s="50"/>
      <c r="KQZ87" s="50"/>
      <c r="KRA87" s="50"/>
      <c r="KRB87" s="50"/>
      <c r="KRC87" s="50"/>
      <c r="KRD87" s="50"/>
      <c r="KRE87" s="50"/>
      <c r="KRF87" s="50"/>
      <c r="KRG87" s="50"/>
      <c r="KRH87" s="50"/>
      <c r="KRI87" s="50"/>
      <c r="KRJ87" s="50"/>
      <c r="KRK87" s="50"/>
      <c r="KRL87" s="50"/>
      <c r="KRM87" s="50"/>
      <c r="KRN87" s="50"/>
      <c r="KRO87" s="50"/>
      <c r="KRP87" s="50"/>
      <c r="KRQ87" s="50"/>
      <c r="KRR87" s="50"/>
      <c r="KRS87" s="50"/>
      <c r="KRT87" s="50"/>
      <c r="KRU87" s="50"/>
      <c r="KRV87" s="50"/>
      <c r="KRW87" s="50"/>
      <c r="KRX87" s="50"/>
      <c r="KRY87" s="50"/>
      <c r="KRZ87" s="50"/>
      <c r="KSA87" s="50"/>
      <c r="KSB87" s="50"/>
      <c r="KSC87" s="50"/>
      <c r="KSD87" s="50"/>
      <c r="KSE87" s="50"/>
      <c r="KSF87" s="50"/>
      <c r="KSG87" s="50"/>
      <c r="KSH87" s="50"/>
      <c r="KSI87" s="50"/>
      <c r="KSJ87" s="50"/>
      <c r="KSK87" s="50"/>
      <c r="KSL87" s="50"/>
      <c r="KSM87" s="50"/>
      <c r="KSN87" s="50"/>
      <c r="KSO87" s="50"/>
      <c r="KSP87" s="50"/>
      <c r="KSQ87" s="50"/>
      <c r="KSR87" s="50"/>
      <c r="KSS87" s="50"/>
      <c r="KST87" s="50"/>
      <c r="KSU87" s="50"/>
      <c r="KSV87" s="50"/>
      <c r="KSW87" s="50"/>
      <c r="KSX87" s="50"/>
      <c r="KSY87" s="50"/>
      <c r="KSZ87" s="50"/>
      <c r="KTA87" s="50"/>
      <c r="KTB87" s="50"/>
      <c r="KTC87" s="50"/>
      <c r="KTD87" s="50"/>
      <c r="KTE87" s="50"/>
      <c r="KTF87" s="50"/>
      <c r="KTG87" s="50"/>
      <c r="KTH87" s="50"/>
      <c r="KTI87" s="50"/>
      <c r="KTJ87" s="50"/>
      <c r="KTK87" s="50"/>
      <c r="KTL87" s="50"/>
      <c r="KTM87" s="50"/>
      <c r="KTN87" s="50"/>
      <c r="KTO87" s="50"/>
      <c r="KTP87" s="50"/>
      <c r="KTQ87" s="50"/>
      <c r="KTR87" s="50"/>
      <c r="KTS87" s="50"/>
      <c r="KTT87" s="50"/>
      <c r="KTU87" s="50"/>
      <c r="KTV87" s="50"/>
      <c r="KTW87" s="50"/>
      <c r="KTX87" s="50"/>
      <c r="KTY87" s="50"/>
      <c r="KTZ87" s="50"/>
      <c r="KUA87" s="50"/>
      <c r="KUB87" s="50"/>
      <c r="KUC87" s="50"/>
      <c r="KUD87" s="50"/>
      <c r="KUE87" s="50"/>
      <c r="KUF87" s="50"/>
      <c r="KUG87" s="50"/>
      <c r="KUH87" s="50"/>
      <c r="KUI87" s="50"/>
      <c r="KUJ87" s="50"/>
      <c r="KUK87" s="50"/>
      <c r="KUL87" s="50"/>
      <c r="KUM87" s="50"/>
      <c r="KUN87" s="50"/>
      <c r="KUO87" s="50"/>
      <c r="KUP87" s="50"/>
      <c r="KUQ87" s="50"/>
      <c r="KUR87" s="50"/>
      <c r="KUS87" s="50"/>
      <c r="KUT87" s="50"/>
      <c r="KUU87" s="50"/>
      <c r="KUV87" s="50"/>
      <c r="KUW87" s="50"/>
      <c r="KUX87" s="50"/>
      <c r="KUY87" s="50"/>
      <c r="KUZ87" s="50"/>
      <c r="KVA87" s="50"/>
      <c r="KVB87" s="50"/>
      <c r="KVC87" s="50"/>
      <c r="KVD87" s="50"/>
      <c r="KVE87" s="50"/>
      <c r="KVF87" s="50"/>
      <c r="KVG87" s="50"/>
      <c r="KVH87" s="50"/>
      <c r="KVI87" s="50"/>
      <c r="KVJ87" s="50"/>
      <c r="KVK87" s="50"/>
      <c r="KVL87" s="50"/>
      <c r="KVM87" s="50"/>
      <c r="KVN87" s="50"/>
      <c r="KVO87" s="50"/>
      <c r="KVP87" s="50"/>
      <c r="KVQ87" s="50"/>
      <c r="KVR87" s="50"/>
      <c r="KVS87" s="50"/>
      <c r="KVT87" s="50"/>
      <c r="KVU87" s="50"/>
      <c r="KVV87" s="50"/>
      <c r="KVW87" s="50"/>
      <c r="KVX87" s="50"/>
      <c r="KVY87" s="50"/>
      <c r="KVZ87" s="50"/>
      <c r="KWA87" s="50"/>
      <c r="KWB87" s="50"/>
      <c r="KWC87" s="50"/>
      <c r="KWD87" s="50"/>
      <c r="KWE87" s="50"/>
      <c r="KWF87" s="50"/>
      <c r="KWG87" s="50"/>
      <c r="KWH87" s="50"/>
      <c r="KWI87" s="50"/>
      <c r="KWJ87" s="50"/>
      <c r="KWK87" s="50"/>
      <c r="KWL87" s="50"/>
      <c r="KWM87" s="50"/>
      <c r="KWN87" s="50"/>
      <c r="KWO87" s="50"/>
      <c r="KWP87" s="50"/>
      <c r="KWQ87" s="50"/>
      <c r="KWR87" s="50"/>
      <c r="KWS87" s="50"/>
      <c r="KWT87" s="50"/>
      <c r="KWU87" s="50"/>
      <c r="KWV87" s="50"/>
      <c r="KWW87" s="50"/>
      <c r="KWX87" s="50"/>
      <c r="KWY87" s="50"/>
      <c r="KWZ87" s="50"/>
      <c r="KXA87" s="50"/>
      <c r="KXB87" s="50"/>
      <c r="KXC87" s="50"/>
      <c r="KXD87" s="50"/>
      <c r="KXE87" s="50"/>
      <c r="KXF87" s="50"/>
      <c r="KXG87" s="50"/>
      <c r="KXH87" s="50"/>
      <c r="KXI87" s="50"/>
      <c r="KXJ87" s="50"/>
      <c r="KXK87" s="50"/>
      <c r="KXL87" s="50"/>
      <c r="KXM87" s="50"/>
      <c r="KXN87" s="50"/>
      <c r="KXO87" s="50"/>
      <c r="KXP87" s="50"/>
      <c r="KXQ87" s="50"/>
      <c r="KXR87" s="50"/>
      <c r="KXS87" s="50"/>
      <c r="KXT87" s="50"/>
      <c r="KXU87" s="50"/>
      <c r="KXV87" s="50"/>
      <c r="KXW87" s="50"/>
      <c r="KXX87" s="50"/>
      <c r="KXY87" s="50"/>
      <c r="KXZ87" s="50"/>
      <c r="KYA87" s="50"/>
      <c r="KYB87" s="50"/>
      <c r="KYC87" s="50"/>
      <c r="KYD87" s="50"/>
      <c r="KYE87" s="50"/>
      <c r="KYF87" s="50"/>
      <c r="KYG87" s="50"/>
      <c r="KYH87" s="50"/>
      <c r="KYI87" s="50"/>
      <c r="KYJ87" s="50"/>
      <c r="KYK87" s="50"/>
      <c r="KYL87" s="50"/>
      <c r="KYM87" s="50"/>
      <c r="KYN87" s="50"/>
      <c r="KYO87" s="50"/>
      <c r="KYP87" s="50"/>
      <c r="KYQ87" s="50"/>
      <c r="KYR87" s="50"/>
      <c r="KYS87" s="50"/>
      <c r="KYT87" s="50"/>
      <c r="KYU87" s="50"/>
      <c r="KYV87" s="50"/>
      <c r="KYW87" s="50"/>
      <c r="KYX87" s="50"/>
      <c r="KYY87" s="50"/>
      <c r="KYZ87" s="50"/>
      <c r="KZA87" s="50"/>
      <c r="KZB87" s="50"/>
      <c r="KZC87" s="50"/>
      <c r="KZD87" s="50"/>
      <c r="KZE87" s="50"/>
      <c r="KZF87" s="50"/>
      <c r="KZG87" s="50"/>
      <c r="KZH87" s="50"/>
      <c r="KZI87" s="50"/>
      <c r="KZJ87" s="50"/>
      <c r="KZK87" s="50"/>
      <c r="KZL87" s="50"/>
      <c r="KZM87" s="50"/>
      <c r="KZN87" s="50"/>
      <c r="KZO87" s="50"/>
      <c r="KZP87" s="50"/>
      <c r="KZQ87" s="50"/>
      <c r="KZR87" s="50"/>
      <c r="KZS87" s="50"/>
      <c r="KZT87" s="50"/>
      <c r="KZU87" s="50"/>
      <c r="KZV87" s="50"/>
      <c r="KZW87" s="50"/>
      <c r="KZX87" s="50"/>
      <c r="KZY87" s="50"/>
      <c r="KZZ87" s="50"/>
      <c r="LAA87" s="50"/>
      <c r="LAB87" s="50"/>
      <c r="LAC87" s="50"/>
      <c r="LAD87" s="50"/>
      <c r="LAE87" s="50"/>
      <c r="LAF87" s="50"/>
      <c r="LAG87" s="50"/>
      <c r="LAH87" s="50"/>
      <c r="LAI87" s="50"/>
      <c r="LAJ87" s="50"/>
      <c r="LAK87" s="50"/>
      <c r="LAL87" s="50"/>
      <c r="LAM87" s="50"/>
      <c r="LAN87" s="50"/>
      <c r="LAO87" s="50"/>
      <c r="LAP87" s="50"/>
      <c r="LAQ87" s="50"/>
      <c r="LAR87" s="50"/>
      <c r="LAS87" s="50"/>
      <c r="LAT87" s="50"/>
      <c r="LAU87" s="50"/>
      <c r="LAV87" s="50"/>
      <c r="LAW87" s="50"/>
      <c r="LAX87" s="50"/>
      <c r="LAY87" s="50"/>
      <c r="LAZ87" s="50"/>
      <c r="LBA87" s="50"/>
      <c r="LBB87" s="50"/>
      <c r="LBC87" s="50"/>
      <c r="LBD87" s="50"/>
      <c r="LBE87" s="50"/>
      <c r="LBF87" s="50"/>
      <c r="LBG87" s="50"/>
      <c r="LBH87" s="50"/>
      <c r="LBI87" s="50"/>
      <c r="LBJ87" s="50"/>
      <c r="LBK87" s="50"/>
      <c r="LBL87" s="50"/>
      <c r="LBM87" s="50"/>
      <c r="LBN87" s="50"/>
      <c r="LBO87" s="50"/>
      <c r="LBP87" s="50"/>
      <c r="LBQ87" s="50"/>
      <c r="LBR87" s="50"/>
      <c r="LBS87" s="50"/>
      <c r="LBT87" s="50"/>
      <c r="LBU87" s="50"/>
      <c r="LBV87" s="50"/>
      <c r="LBW87" s="50"/>
      <c r="LBX87" s="50"/>
      <c r="LBY87" s="50"/>
      <c r="LBZ87" s="50"/>
      <c r="LCA87" s="50"/>
      <c r="LCB87" s="50"/>
      <c r="LCC87" s="50"/>
      <c r="LCD87" s="50"/>
      <c r="LCE87" s="50"/>
      <c r="LCF87" s="50"/>
      <c r="LCG87" s="50"/>
      <c r="LCH87" s="50"/>
      <c r="LCI87" s="50"/>
      <c r="LCJ87" s="50"/>
      <c r="LCK87" s="50"/>
      <c r="LCL87" s="50"/>
      <c r="LCM87" s="50"/>
      <c r="LCN87" s="50"/>
      <c r="LCO87" s="50"/>
      <c r="LCP87" s="50"/>
      <c r="LCQ87" s="50"/>
      <c r="LCR87" s="50"/>
      <c r="LCS87" s="50"/>
      <c r="LCT87" s="50"/>
      <c r="LCU87" s="50"/>
      <c r="LCV87" s="50"/>
      <c r="LCW87" s="50"/>
      <c r="LCX87" s="50"/>
      <c r="LCY87" s="50"/>
      <c r="LCZ87" s="50"/>
      <c r="LDA87" s="50"/>
      <c r="LDB87" s="50"/>
      <c r="LDC87" s="50"/>
      <c r="LDD87" s="50"/>
      <c r="LDE87" s="50"/>
      <c r="LDF87" s="50"/>
      <c r="LDG87" s="50"/>
      <c r="LDH87" s="50"/>
      <c r="LDI87" s="50"/>
      <c r="LDJ87" s="50"/>
      <c r="LDK87" s="50"/>
      <c r="LDL87" s="50"/>
      <c r="LDM87" s="50"/>
      <c r="LDN87" s="50"/>
      <c r="LDO87" s="50"/>
      <c r="LDP87" s="50"/>
      <c r="LDQ87" s="50"/>
      <c r="LDR87" s="50"/>
      <c r="LDS87" s="50"/>
      <c r="LDT87" s="50"/>
      <c r="LDU87" s="50"/>
      <c r="LDV87" s="50"/>
      <c r="LDW87" s="50"/>
      <c r="LDX87" s="50"/>
      <c r="LDY87" s="50"/>
      <c r="LDZ87" s="50"/>
      <c r="LEA87" s="50"/>
      <c r="LEB87" s="50"/>
      <c r="LEC87" s="50"/>
      <c r="LED87" s="50"/>
      <c r="LEE87" s="50"/>
      <c r="LEF87" s="50"/>
      <c r="LEG87" s="50"/>
      <c r="LEH87" s="50"/>
      <c r="LEI87" s="50"/>
      <c r="LEJ87" s="50"/>
      <c r="LEK87" s="50"/>
      <c r="LEL87" s="50"/>
      <c r="LEM87" s="50"/>
      <c r="LEN87" s="50"/>
      <c r="LEO87" s="50"/>
      <c r="LEP87" s="50"/>
      <c r="LEQ87" s="50"/>
      <c r="LER87" s="50"/>
      <c r="LES87" s="50"/>
      <c r="LET87" s="50"/>
      <c r="LEU87" s="50"/>
      <c r="LEV87" s="50"/>
      <c r="LEW87" s="50"/>
      <c r="LEX87" s="50"/>
      <c r="LEY87" s="50"/>
      <c r="LEZ87" s="50"/>
      <c r="LFA87" s="50"/>
      <c r="LFB87" s="50"/>
      <c r="LFC87" s="50"/>
      <c r="LFD87" s="50"/>
      <c r="LFE87" s="50"/>
      <c r="LFF87" s="50"/>
      <c r="LFG87" s="50"/>
      <c r="LFH87" s="50"/>
      <c r="LFI87" s="50"/>
      <c r="LFJ87" s="50"/>
      <c r="LFK87" s="50"/>
      <c r="LFL87" s="50"/>
      <c r="LFM87" s="50"/>
      <c r="LFN87" s="50"/>
      <c r="LFO87" s="50"/>
      <c r="LFP87" s="50"/>
      <c r="LFQ87" s="50"/>
      <c r="LFR87" s="50"/>
      <c r="LFS87" s="50"/>
      <c r="LFT87" s="50"/>
      <c r="LFU87" s="50"/>
      <c r="LFV87" s="50"/>
      <c r="LFW87" s="50"/>
      <c r="LFX87" s="50"/>
      <c r="LFY87" s="50"/>
      <c r="LFZ87" s="50"/>
      <c r="LGA87" s="50"/>
      <c r="LGB87" s="50"/>
      <c r="LGC87" s="50"/>
      <c r="LGD87" s="50"/>
      <c r="LGE87" s="50"/>
      <c r="LGF87" s="50"/>
      <c r="LGG87" s="50"/>
      <c r="LGH87" s="50"/>
      <c r="LGI87" s="50"/>
      <c r="LGJ87" s="50"/>
      <c r="LGK87" s="50"/>
      <c r="LGL87" s="50"/>
      <c r="LGM87" s="50"/>
      <c r="LGN87" s="50"/>
      <c r="LGO87" s="50"/>
      <c r="LGP87" s="50"/>
      <c r="LGQ87" s="50"/>
      <c r="LGR87" s="50"/>
      <c r="LGS87" s="50"/>
      <c r="LGT87" s="50"/>
      <c r="LGU87" s="50"/>
      <c r="LGV87" s="50"/>
      <c r="LGW87" s="50"/>
      <c r="LGX87" s="50"/>
      <c r="LGY87" s="50"/>
      <c r="LGZ87" s="50"/>
      <c r="LHA87" s="50"/>
      <c r="LHB87" s="50"/>
      <c r="LHC87" s="50"/>
      <c r="LHD87" s="50"/>
      <c r="LHE87" s="50"/>
      <c r="LHF87" s="50"/>
      <c r="LHG87" s="50"/>
      <c r="LHH87" s="50"/>
      <c r="LHI87" s="50"/>
      <c r="LHJ87" s="50"/>
      <c r="LHK87" s="50"/>
      <c r="LHL87" s="50"/>
      <c r="LHM87" s="50"/>
      <c r="LHN87" s="50"/>
      <c r="LHO87" s="50"/>
      <c r="LHP87" s="50"/>
      <c r="LHQ87" s="50"/>
      <c r="LHR87" s="50"/>
      <c r="LHS87" s="50"/>
      <c r="LHT87" s="50"/>
      <c r="LHU87" s="50"/>
      <c r="LHV87" s="50"/>
      <c r="LHW87" s="50"/>
      <c r="LHX87" s="50"/>
      <c r="LHY87" s="50"/>
      <c r="LHZ87" s="50"/>
      <c r="LIA87" s="50"/>
      <c r="LIB87" s="50"/>
      <c r="LIC87" s="50"/>
      <c r="LID87" s="50"/>
      <c r="LIE87" s="50"/>
      <c r="LIF87" s="50"/>
      <c r="LIG87" s="50"/>
      <c r="LIH87" s="50"/>
      <c r="LII87" s="50"/>
      <c r="LIJ87" s="50"/>
      <c r="LIK87" s="50"/>
      <c r="LIL87" s="50"/>
      <c r="LIM87" s="50"/>
      <c r="LIN87" s="50"/>
      <c r="LIO87" s="50"/>
      <c r="LIP87" s="50"/>
      <c r="LIQ87" s="50"/>
      <c r="LIR87" s="50"/>
      <c r="LIS87" s="50"/>
      <c r="LIT87" s="50"/>
      <c r="LIU87" s="50"/>
      <c r="LIV87" s="50"/>
      <c r="LIW87" s="50"/>
      <c r="LIX87" s="50"/>
      <c r="LIY87" s="50"/>
      <c r="LIZ87" s="50"/>
      <c r="LJA87" s="50"/>
      <c r="LJB87" s="50"/>
      <c r="LJC87" s="50"/>
      <c r="LJD87" s="50"/>
      <c r="LJE87" s="50"/>
      <c r="LJF87" s="50"/>
      <c r="LJG87" s="50"/>
      <c r="LJH87" s="50"/>
      <c r="LJI87" s="50"/>
      <c r="LJJ87" s="50"/>
      <c r="LJK87" s="50"/>
      <c r="LJL87" s="50"/>
      <c r="LJM87" s="50"/>
      <c r="LJN87" s="50"/>
      <c r="LJO87" s="50"/>
      <c r="LJP87" s="50"/>
      <c r="LJQ87" s="50"/>
      <c r="LJR87" s="50"/>
      <c r="LJS87" s="50"/>
      <c r="LJT87" s="50"/>
      <c r="LJU87" s="50"/>
      <c r="LJV87" s="50"/>
      <c r="LJW87" s="50"/>
      <c r="LJX87" s="50"/>
      <c r="LJY87" s="50"/>
      <c r="LJZ87" s="50"/>
      <c r="LKA87" s="50"/>
      <c r="LKB87" s="50"/>
      <c r="LKC87" s="50"/>
      <c r="LKD87" s="50"/>
      <c r="LKE87" s="50"/>
      <c r="LKF87" s="50"/>
      <c r="LKG87" s="50"/>
      <c r="LKH87" s="50"/>
      <c r="LKI87" s="50"/>
      <c r="LKJ87" s="50"/>
      <c r="LKK87" s="50"/>
      <c r="LKL87" s="50"/>
      <c r="LKM87" s="50"/>
      <c r="LKN87" s="50"/>
      <c r="LKO87" s="50"/>
      <c r="LKP87" s="50"/>
      <c r="LKQ87" s="50"/>
      <c r="LKR87" s="50"/>
      <c r="LKS87" s="50"/>
      <c r="LKT87" s="50"/>
      <c r="LKU87" s="50"/>
      <c r="LKV87" s="50"/>
      <c r="LKW87" s="50"/>
      <c r="LKX87" s="50"/>
      <c r="LKY87" s="50"/>
      <c r="LKZ87" s="50"/>
      <c r="LLA87" s="50"/>
      <c r="LLB87" s="50"/>
      <c r="LLC87" s="50"/>
      <c r="LLD87" s="50"/>
      <c r="LLE87" s="50"/>
      <c r="LLF87" s="50"/>
      <c r="LLG87" s="50"/>
      <c r="LLH87" s="50"/>
      <c r="LLI87" s="50"/>
      <c r="LLJ87" s="50"/>
      <c r="LLK87" s="50"/>
      <c r="LLL87" s="50"/>
      <c r="LLM87" s="50"/>
      <c r="LLN87" s="50"/>
      <c r="LLO87" s="50"/>
      <c r="LLP87" s="50"/>
      <c r="LLQ87" s="50"/>
      <c r="LLR87" s="50"/>
      <c r="LLS87" s="50"/>
      <c r="LLT87" s="50"/>
      <c r="LLU87" s="50"/>
      <c r="LLV87" s="50"/>
      <c r="LLW87" s="50"/>
      <c r="LLX87" s="50"/>
      <c r="LLY87" s="50"/>
      <c r="LLZ87" s="50"/>
      <c r="LMA87" s="50"/>
      <c r="LMB87" s="50"/>
      <c r="LMC87" s="50"/>
      <c r="LMD87" s="50"/>
      <c r="LME87" s="50"/>
      <c r="LMF87" s="50"/>
      <c r="LMG87" s="50"/>
      <c r="LMH87" s="50"/>
      <c r="LMI87" s="50"/>
      <c r="LMJ87" s="50"/>
      <c r="LMK87" s="50"/>
      <c r="LML87" s="50"/>
      <c r="LMM87" s="50"/>
      <c r="LMN87" s="50"/>
      <c r="LMO87" s="50"/>
      <c r="LMP87" s="50"/>
      <c r="LMQ87" s="50"/>
      <c r="LMR87" s="50"/>
      <c r="LMS87" s="50"/>
      <c r="LMT87" s="50"/>
      <c r="LMU87" s="50"/>
      <c r="LMV87" s="50"/>
      <c r="LMW87" s="50"/>
      <c r="LMX87" s="50"/>
      <c r="LMY87" s="50"/>
      <c r="LMZ87" s="50"/>
      <c r="LNA87" s="50"/>
      <c r="LNB87" s="50"/>
      <c r="LNC87" s="50"/>
      <c r="LND87" s="50"/>
      <c r="LNE87" s="50"/>
      <c r="LNF87" s="50"/>
      <c r="LNG87" s="50"/>
      <c r="LNH87" s="50"/>
      <c r="LNI87" s="50"/>
      <c r="LNJ87" s="50"/>
      <c r="LNK87" s="50"/>
      <c r="LNL87" s="50"/>
      <c r="LNM87" s="50"/>
      <c r="LNN87" s="50"/>
      <c r="LNO87" s="50"/>
      <c r="LNP87" s="50"/>
      <c r="LNQ87" s="50"/>
      <c r="LNR87" s="50"/>
      <c r="LNS87" s="50"/>
      <c r="LNT87" s="50"/>
      <c r="LNU87" s="50"/>
      <c r="LNV87" s="50"/>
      <c r="LNW87" s="50"/>
      <c r="LNX87" s="50"/>
      <c r="LNY87" s="50"/>
      <c r="LNZ87" s="50"/>
      <c r="LOA87" s="50"/>
      <c r="LOB87" s="50"/>
      <c r="LOC87" s="50"/>
      <c r="LOD87" s="50"/>
      <c r="LOE87" s="50"/>
      <c r="LOF87" s="50"/>
      <c r="LOG87" s="50"/>
      <c r="LOH87" s="50"/>
      <c r="LOI87" s="50"/>
      <c r="LOJ87" s="50"/>
      <c r="LOK87" s="50"/>
      <c r="LOL87" s="50"/>
      <c r="LOM87" s="50"/>
      <c r="LON87" s="50"/>
      <c r="LOO87" s="50"/>
      <c r="LOP87" s="50"/>
      <c r="LOQ87" s="50"/>
      <c r="LOR87" s="50"/>
      <c r="LOS87" s="50"/>
      <c r="LOT87" s="50"/>
      <c r="LOU87" s="50"/>
      <c r="LOV87" s="50"/>
      <c r="LOW87" s="50"/>
      <c r="LOX87" s="50"/>
      <c r="LOY87" s="50"/>
      <c r="LOZ87" s="50"/>
      <c r="LPA87" s="50"/>
      <c r="LPB87" s="50"/>
      <c r="LPC87" s="50"/>
      <c r="LPD87" s="50"/>
      <c r="LPE87" s="50"/>
      <c r="LPF87" s="50"/>
      <c r="LPG87" s="50"/>
      <c r="LPH87" s="50"/>
      <c r="LPI87" s="50"/>
      <c r="LPJ87" s="50"/>
      <c r="LPK87" s="50"/>
      <c r="LPL87" s="50"/>
      <c r="LPM87" s="50"/>
      <c r="LPN87" s="50"/>
      <c r="LPO87" s="50"/>
      <c r="LPP87" s="50"/>
      <c r="LPQ87" s="50"/>
      <c r="LPR87" s="50"/>
      <c r="LPS87" s="50"/>
      <c r="LPT87" s="50"/>
      <c r="LPU87" s="50"/>
      <c r="LPV87" s="50"/>
      <c r="LPW87" s="50"/>
      <c r="LPX87" s="50"/>
      <c r="LPY87" s="50"/>
      <c r="LPZ87" s="50"/>
      <c r="LQA87" s="50"/>
      <c r="LQB87" s="50"/>
      <c r="LQC87" s="50"/>
      <c r="LQD87" s="50"/>
      <c r="LQE87" s="50"/>
      <c r="LQF87" s="50"/>
      <c r="LQG87" s="50"/>
      <c r="LQH87" s="50"/>
      <c r="LQI87" s="50"/>
      <c r="LQJ87" s="50"/>
      <c r="LQK87" s="50"/>
      <c r="LQL87" s="50"/>
      <c r="LQM87" s="50"/>
      <c r="LQN87" s="50"/>
      <c r="LQO87" s="50"/>
      <c r="LQP87" s="50"/>
      <c r="LQQ87" s="50"/>
      <c r="LQR87" s="50"/>
      <c r="LQS87" s="50"/>
      <c r="LQT87" s="50"/>
      <c r="LQU87" s="50"/>
      <c r="LQV87" s="50"/>
      <c r="LQW87" s="50"/>
      <c r="LQX87" s="50"/>
      <c r="LQY87" s="50"/>
      <c r="LQZ87" s="50"/>
      <c r="LRA87" s="50"/>
      <c r="LRB87" s="50"/>
      <c r="LRC87" s="50"/>
      <c r="LRD87" s="50"/>
      <c r="LRE87" s="50"/>
      <c r="LRF87" s="50"/>
      <c r="LRG87" s="50"/>
      <c r="LRH87" s="50"/>
      <c r="LRI87" s="50"/>
      <c r="LRJ87" s="50"/>
      <c r="LRK87" s="50"/>
      <c r="LRL87" s="50"/>
      <c r="LRM87" s="50"/>
      <c r="LRN87" s="50"/>
      <c r="LRO87" s="50"/>
      <c r="LRP87" s="50"/>
      <c r="LRQ87" s="50"/>
      <c r="LRR87" s="50"/>
      <c r="LRS87" s="50"/>
      <c r="LRT87" s="50"/>
      <c r="LRU87" s="50"/>
      <c r="LRV87" s="50"/>
      <c r="LRW87" s="50"/>
      <c r="LRX87" s="50"/>
      <c r="LRY87" s="50"/>
      <c r="LRZ87" s="50"/>
      <c r="LSA87" s="50"/>
      <c r="LSB87" s="50"/>
      <c r="LSC87" s="50"/>
      <c r="LSD87" s="50"/>
      <c r="LSE87" s="50"/>
      <c r="LSF87" s="50"/>
      <c r="LSG87" s="50"/>
      <c r="LSH87" s="50"/>
      <c r="LSI87" s="50"/>
      <c r="LSJ87" s="50"/>
      <c r="LSK87" s="50"/>
      <c r="LSL87" s="50"/>
      <c r="LSM87" s="50"/>
      <c r="LSN87" s="50"/>
      <c r="LSO87" s="50"/>
      <c r="LSP87" s="50"/>
      <c r="LSQ87" s="50"/>
      <c r="LSR87" s="50"/>
      <c r="LSS87" s="50"/>
      <c r="LST87" s="50"/>
      <c r="LSU87" s="50"/>
      <c r="LSV87" s="50"/>
      <c r="LSW87" s="50"/>
      <c r="LSX87" s="50"/>
      <c r="LSY87" s="50"/>
      <c r="LSZ87" s="50"/>
      <c r="LTA87" s="50"/>
      <c r="LTB87" s="50"/>
      <c r="LTC87" s="50"/>
      <c r="LTD87" s="50"/>
      <c r="LTE87" s="50"/>
      <c r="LTF87" s="50"/>
      <c r="LTG87" s="50"/>
      <c r="LTH87" s="50"/>
      <c r="LTI87" s="50"/>
      <c r="LTJ87" s="50"/>
      <c r="LTK87" s="50"/>
      <c r="LTL87" s="50"/>
      <c r="LTM87" s="50"/>
      <c r="LTN87" s="50"/>
      <c r="LTO87" s="50"/>
      <c r="LTP87" s="50"/>
      <c r="LTQ87" s="50"/>
      <c r="LTR87" s="50"/>
      <c r="LTS87" s="50"/>
      <c r="LTT87" s="50"/>
      <c r="LTU87" s="50"/>
      <c r="LTV87" s="50"/>
      <c r="LTW87" s="50"/>
      <c r="LTX87" s="50"/>
      <c r="LTY87" s="50"/>
      <c r="LTZ87" s="50"/>
      <c r="LUA87" s="50"/>
      <c r="LUB87" s="50"/>
      <c r="LUC87" s="50"/>
      <c r="LUD87" s="50"/>
      <c r="LUE87" s="50"/>
      <c r="LUF87" s="50"/>
      <c r="LUG87" s="50"/>
      <c r="LUH87" s="50"/>
      <c r="LUI87" s="50"/>
      <c r="LUJ87" s="50"/>
      <c r="LUK87" s="50"/>
      <c r="LUL87" s="50"/>
      <c r="LUM87" s="50"/>
      <c r="LUN87" s="50"/>
      <c r="LUO87" s="50"/>
      <c r="LUP87" s="50"/>
      <c r="LUQ87" s="50"/>
      <c r="LUR87" s="50"/>
      <c r="LUS87" s="50"/>
      <c r="LUT87" s="50"/>
      <c r="LUU87" s="50"/>
      <c r="LUV87" s="50"/>
      <c r="LUW87" s="50"/>
      <c r="LUX87" s="50"/>
      <c r="LUY87" s="50"/>
      <c r="LUZ87" s="50"/>
      <c r="LVA87" s="50"/>
      <c r="LVB87" s="50"/>
      <c r="LVC87" s="50"/>
      <c r="LVD87" s="50"/>
      <c r="LVE87" s="50"/>
      <c r="LVF87" s="50"/>
      <c r="LVG87" s="50"/>
      <c r="LVH87" s="50"/>
      <c r="LVI87" s="50"/>
      <c r="LVJ87" s="50"/>
      <c r="LVK87" s="50"/>
      <c r="LVL87" s="50"/>
      <c r="LVM87" s="50"/>
      <c r="LVN87" s="50"/>
      <c r="LVO87" s="50"/>
      <c r="LVP87" s="50"/>
      <c r="LVQ87" s="50"/>
      <c r="LVR87" s="50"/>
      <c r="LVS87" s="50"/>
      <c r="LVT87" s="50"/>
      <c r="LVU87" s="50"/>
      <c r="LVV87" s="50"/>
      <c r="LVW87" s="50"/>
      <c r="LVX87" s="50"/>
      <c r="LVY87" s="50"/>
      <c r="LVZ87" s="50"/>
      <c r="LWA87" s="50"/>
      <c r="LWB87" s="50"/>
      <c r="LWC87" s="50"/>
      <c r="LWD87" s="50"/>
      <c r="LWE87" s="50"/>
      <c r="LWF87" s="50"/>
      <c r="LWG87" s="50"/>
      <c r="LWH87" s="50"/>
      <c r="LWI87" s="50"/>
      <c r="LWJ87" s="50"/>
      <c r="LWK87" s="50"/>
      <c r="LWL87" s="50"/>
      <c r="LWM87" s="50"/>
      <c r="LWN87" s="50"/>
      <c r="LWO87" s="50"/>
      <c r="LWP87" s="50"/>
      <c r="LWQ87" s="50"/>
      <c r="LWR87" s="50"/>
      <c r="LWS87" s="50"/>
      <c r="LWT87" s="50"/>
      <c r="LWU87" s="50"/>
      <c r="LWV87" s="50"/>
      <c r="LWW87" s="50"/>
      <c r="LWX87" s="50"/>
      <c r="LWY87" s="50"/>
      <c r="LWZ87" s="50"/>
      <c r="LXA87" s="50"/>
      <c r="LXB87" s="50"/>
      <c r="LXC87" s="50"/>
      <c r="LXD87" s="50"/>
      <c r="LXE87" s="50"/>
      <c r="LXF87" s="50"/>
      <c r="LXG87" s="50"/>
      <c r="LXH87" s="50"/>
      <c r="LXI87" s="50"/>
      <c r="LXJ87" s="50"/>
      <c r="LXK87" s="50"/>
      <c r="LXL87" s="50"/>
      <c r="LXM87" s="50"/>
      <c r="LXN87" s="50"/>
      <c r="LXO87" s="50"/>
      <c r="LXP87" s="50"/>
      <c r="LXQ87" s="50"/>
      <c r="LXR87" s="50"/>
      <c r="LXS87" s="50"/>
      <c r="LXT87" s="50"/>
      <c r="LXU87" s="50"/>
      <c r="LXV87" s="50"/>
      <c r="LXW87" s="50"/>
      <c r="LXX87" s="50"/>
      <c r="LXY87" s="50"/>
      <c r="LXZ87" s="50"/>
      <c r="LYA87" s="50"/>
      <c r="LYB87" s="50"/>
      <c r="LYC87" s="50"/>
      <c r="LYD87" s="50"/>
      <c r="LYE87" s="50"/>
      <c r="LYF87" s="50"/>
      <c r="LYG87" s="50"/>
      <c r="LYH87" s="50"/>
      <c r="LYI87" s="50"/>
      <c r="LYJ87" s="50"/>
      <c r="LYK87" s="50"/>
      <c r="LYL87" s="50"/>
      <c r="LYM87" s="50"/>
      <c r="LYN87" s="50"/>
      <c r="LYO87" s="50"/>
      <c r="LYP87" s="50"/>
      <c r="LYQ87" s="50"/>
      <c r="LYR87" s="50"/>
      <c r="LYS87" s="50"/>
      <c r="LYT87" s="50"/>
      <c r="LYU87" s="50"/>
      <c r="LYV87" s="50"/>
      <c r="LYW87" s="50"/>
      <c r="LYX87" s="50"/>
      <c r="LYY87" s="50"/>
      <c r="LYZ87" s="50"/>
      <c r="LZA87" s="50"/>
      <c r="LZB87" s="50"/>
      <c r="LZC87" s="50"/>
      <c r="LZD87" s="50"/>
      <c r="LZE87" s="50"/>
      <c r="LZF87" s="50"/>
      <c r="LZG87" s="50"/>
      <c r="LZH87" s="50"/>
      <c r="LZI87" s="50"/>
      <c r="LZJ87" s="50"/>
      <c r="LZK87" s="50"/>
      <c r="LZL87" s="50"/>
      <c r="LZM87" s="50"/>
      <c r="LZN87" s="50"/>
      <c r="LZO87" s="50"/>
      <c r="LZP87" s="50"/>
      <c r="LZQ87" s="50"/>
      <c r="LZR87" s="50"/>
      <c r="LZS87" s="50"/>
      <c r="LZT87" s="50"/>
      <c r="LZU87" s="50"/>
      <c r="LZV87" s="50"/>
      <c r="LZW87" s="50"/>
      <c r="LZX87" s="50"/>
      <c r="LZY87" s="50"/>
      <c r="LZZ87" s="50"/>
      <c r="MAA87" s="50"/>
      <c r="MAB87" s="50"/>
      <c r="MAC87" s="50"/>
      <c r="MAD87" s="50"/>
      <c r="MAE87" s="50"/>
      <c r="MAF87" s="50"/>
      <c r="MAG87" s="50"/>
      <c r="MAH87" s="50"/>
      <c r="MAI87" s="50"/>
      <c r="MAJ87" s="50"/>
      <c r="MAK87" s="50"/>
      <c r="MAL87" s="50"/>
      <c r="MAM87" s="50"/>
      <c r="MAN87" s="50"/>
      <c r="MAO87" s="50"/>
      <c r="MAP87" s="50"/>
      <c r="MAQ87" s="50"/>
      <c r="MAR87" s="50"/>
      <c r="MAS87" s="50"/>
      <c r="MAT87" s="50"/>
      <c r="MAU87" s="50"/>
      <c r="MAV87" s="50"/>
      <c r="MAW87" s="50"/>
      <c r="MAX87" s="50"/>
      <c r="MAY87" s="50"/>
      <c r="MAZ87" s="50"/>
      <c r="MBA87" s="50"/>
      <c r="MBB87" s="50"/>
      <c r="MBC87" s="50"/>
      <c r="MBD87" s="50"/>
      <c r="MBE87" s="50"/>
      <c r="MBF87" s="50"/>
      <c r="MBG87" s="50"/>
      <c r="MBH87" s="50"/>
      <c r="MBI87" s="50"/>
      <c r="MBJ87" s="50"/>
      <c r="MBK87" s="50"/>
      <c r="MBL87" s="50"/>
      <c r="MBM87" s="50"/>
      <c r="MBN87" s="50"/>
      <c r="MBO87" s="50"/>
      <c r="MBP87" s="50"/>
      <c r="MBQ87" s="50"/>
      <c r="MBR87" s="50"/>
      <c r="MBS87" s="50"/>
      <c r="MBT87" s="50"/>
      <c r="MBU87" s="50"/>
      <c r="MBV87" s="50"/>
      <c r="MBW87" s="50"/>
      <c r="MBX87" s="50"/>
      <c r="MBY87" s="50"/>
      <c r="MBZ87" s="50"/>
      <c r="MCA87" s="50"/>
      <c r="MCB87" s="50"/>
      <c r="MCC87" s="50"/>
      <c r="MCD87" s="50"/>
      <c r="MCE87" s="50"/>
      <c r="MCF87" s="50"/>
      <c r="MCG87" s="50"/>
      <c r="MCH87" s="50"/>
      <c r="MCI87" s="50"/>
      <c r="MCJ87" s="50"/>
      <c r="MCK87" s="50"/>
      <c r="MCL87" s="50"/>
      <c r="MCM87" s="50"/>
      <c r="MCN87" s="50"/>
      <c r="MCO87" s="50"/>
      <c r="MCP87" s="50"/>
      <c r="MCQ87" s="50"/>
      <c r="MCR87" s="50"/>
      <c r="MCS87" s="50"/>
      <c r="MCT87" s="50"/>
      <c r="MCU87" s="50"/>
      <c r="MCV87" s="50"/>
      <c r="MCW87" s="50"/>
      <c r="MCX87" s="50"/>
      <c r="MCY87" s="50"/>
      <c r="MCZ87" s="50"/>
      <c r="MDA87" s="50"/>
      <c r="MDB87" s="50"/>
      <c r="MDC87" s="50"/>
      <c r="MDD87" s="50"/>
      <c r="MDE87" s="50"/>
      <c r="MDF87" s="50"/>
      <c r="MDG87" s="50"/>
      <c r="MDH87" s="50"/>
      <c r="MDI87" s="50"/>
      <c r="MDJ87" s="50"/>
      <c r="MDK87" s="50"/>
      <c r="MDL87" s="50"/>
      <c r="MDM87" s="50"/>
      <c r="MDN87" s="50"/>
      <c r="MDO87" s="50"/>
      <c r="MDP87" s="50"/>
      <c r="MDQ87" s="50"/>
      <c r="MDR87" s="50"/>
      <c r="MDS87" s="50"/>
      <c r="MDT87" s="50"/>
      <c r="MDU87" s="50"/>
      <c r="MDV87" s="50"/>
      <c r="MDW87" s="50"/>
      <c r="MDX87" s="50"/>
      <c r="MDY87" s="50"/>
      <c r="MDZ87" s="50"/>
      <c r="MEA87" s="50"/>
      <c r="MEB87" s="50"/>
      <c r="MEC87" s="50"/>
      <c r="MED87" s="50"/>
      <c r="MEE87" s="50"/>
      <c r="MEF87" s="50"/>
      <c r="MEG87" s="50"/>
      <c r="MEH87" s="50"/>
      <c r="MEI87" s="50"/>
      <c r="MEJ87" s="50"/>
      <c r="MEK87" s="50"/>
      <c r="MEL87" s="50"/>
      <c r="MEM87" s="50"/>
      <c r="MEN87" s="50"/>
      <c r="MEO87" s="50"/>
      <c r="MEP87" s="50"/>
      <c r="MEQ87" s="50"/>
      <c r="MER87" s="50"/>
      <c r="MES87" s="50"/>
      <c r="MET87" s="50"/>
      <c r="MEU87" s="50"/>
      <c r="MEV87" s="50"/>
      <c r="MEW87" s="50"/>
      <c r="MEX87" s="50"/>
      <c r="MEY87" s="50"/>
      <c r="MEZ87" s="50"/>
      <c r="MFA87" s="50"/>
      <c r="MFB87" s="50"/>
      <c r="MFC87" s="50"/>
      <c r="MFD87" s="50"/>
      <c r="MFE87" s="50"/>
      <c r="MFF87" s="50"/>
      <c r="MFG87" s="50"/>
      <c r="MFH87" s="50"/>
      <c r="MFI87" s="50"/>
      <c r="MFJ87" s="50"/>
      <c r="MFK87" s="50"/>
      <c r="MFL87" s="50"/>
      <c r="MFM87" s="50"/>
      <c r="MFN87" s="50"/>
      <c r="MFO87" s="50"/>
      <c r="MFP87" s="50"/>
      <c r="MFQ87" s="50"/>
      <c r="MFR87" s="50"/>
      <c r="MFS87" s="50"/>
      <c r="MFT87" s="50"/>
      <c r="MFU87" s="50"/>
      <c r="MFV87" s="50"/>
      <c r="MFW87" s="50"/>
      <c r="MFX87" s="50"/>
      <c r="MFY87" s="50"/>
      <c r="MFZ87" s="50"/>
      <c r="MGA87" s="50"/>
      <c r="MGB87" s="50"/>
      <c r="MGC87" s="50"/>
      <c r="MGD87" s="50"/>
      <c r="MGE87" s="50"/>
      <c r="MGF87" s="50"/>
      <c r="MGG87" s="50"/>
      <c r="MGH87" s="50"/>
      <c r="MGI87" s="50"/>
      <c r="MGJ87" s="50"/>
      <c r="MGK87" s="50"/>
      <c r="MGL87" s="50"/>
      <c r="MGM87" s="50"/>
      <c r="MGN87" s="50"/>
      <c r="MGO87" s="50"/>
      <c r="MGP87" s="50"/>
      <c r="MGQ87" s="50"/>
      <c r="MGR87" s="50"/>
      <c r="MGS87" s="50"/>
      <c r="MGT87" s="50"/>
      <c r="MGU87" s="50"/>
      <c r="MGV87" s="50"/>
      <c r="MGW87" s="50"/>
      <c r="MGX87" s="50"/>
      <c r="MGY87" s="50"/>
      <c r="MGZ87" s="50"/>
      <c r="MHA87" s="50"/>
      <c r="MHB87" s="50"/>
      <c r="MHC87" s="50"/>
      <c r="MHD87" s="50"/>
      <c r="MHE87" s="50"/>
      <c r="MHF87" s="50"/>
      <c r="MHG87" s="50"/>
      <c r="MHH87" s="50"/>
      <c r="MHI87" s="50"/>
      <c r="MHJ87" s="50"/>
      <c r="MHK87" s="50"/>
      <c r="MHL87" s="50"/>
      <c r="MHM87" s="50"/>
      <c r="MHN87" s="50"/>
      <c r="MHO87" s="50"/>
      <c r="MHP87" s="50"/>
      <c r="MHQ87" s="50"/>
      <c r="MHR87" s="50"/>
      <c r="MHS87" s="50"/>
      <c r="MHT87" s="50"/>
      <c r="MHU87" s="50"/>
      <c r="MHV87" s="50"/>
      <c r="MHW87" s="50"/>
      <c r="MHX87" s="50"/>
      <c r="MHY87" s="50"/>
      <c r="MHZ87" s="50"/>
      <c r="MIA87" s="50"/>
      <c r="MIB87" s="50"/>
      <c r="MIC87" s="50"/>
      <c r="MID87" s="50"/>
      <c r="MIE87" s="50"/>
      <c r="MIF87" s="50"/>
      <c r="MIG87" s="50"/>
      <c r="MIH87" s="50"/>
      <c r="MII87" s="50"/>
      <c r="MIJ87" s="50"/>
      <c r="MIK87" s="50"/>
      <c r="MIL87" s="50"/>
      <c r="MIM87" s="50"/>
      <c r="MIN87" s="50"/>
      <c r="MIO87" s="50"/>
      <c r="MIP87" s="50"/>
      <c r="MIQ87" s="50"/>
      <c r="MIR87" s="50"/>
      <c r="MIS87" s="50"/>
      <c r="MIT87" s="50"/>
      <c r="MIU87" s="50"/>
      <c r="MIV87" s="50"/>
      <c r="MIW87" s="50"/>
      <c r="MIX87" s="50"/>
      <c r="MIY87" s="50"/>
      <c r="MIZ87" s="50"/>
      <c r="MJA87" s="50"/>
      <c r="MJB87" s="50"/>
      <c r="MJC87" s="50"/>
      <c r="MJD87" s="50"/>
      <c r="MJE87" s="50"/>
      <c r="MJF87" s="50"/>
      <c r="MJG87" s="50"/>
      <c r="MJH87" s="50"/>
      <c r="MJI87" s="50"/>
      <c r="MJJ87" s="50"/>
      <c r="MJK87" s="50"/>
      <c r="MJL87" s="50"/>
      <c r="MJM87" s="50"/>
      <c r="MJN87" s="50"/>
      <c r="MJO87" s="50"/>
      <c r="MJP87" s="50"/>
      <c r="MJQ87" s="50"/>
      <c r="MJR87" s="50"/>
      <c r="MJS87" s="50"/>
      <c r="MJT87" s="50"/>
      <c r="MJU87" s="50"/>
      <c r="MJV87" s="50"/>
      <c r="MJW87" s="50"/>
      <c r="MJX87" s="50"/>
      <c r="MJY87" s="50"/>
      <c r="MJZ87" s="50"/>
      <c r="MKA87" s="50"/>
      <c r="MKB87" s="50"/>
      <c r="MKC87" s="50"/>
      <c r="MKD87" s="50"/>
      <c r="MKE87" s="50"/>
      <c r="MKF87" s="50"/>
      <c r="MKG87" s="50"/>
      <c r="MKH87" s="50"/>
      <c r="MKI87" s="50"/>
      <c r="MKJ87" s="50"/>
      <c r="MKK87" s="50"/>
      <c r="MKL87" s="50"/>
      <c r="MKM87" s="50"/>
      <c r="MKN87" s="50"/>
      <c r="MKO87" s="50"/>
      <c r="MKP87" s="50"/>
      <c r="MKQ87" s="50"/>
      <c r="MKR87" s="50"/>
      <c r="MKS87" s="50"/>
      <c r="MKT87" s="50"/>
      <c r="MKU87" s="50"/>
      <c r="MKV87" s="50"/>
      <c r="MKW87" s="50"/>
      <c r="MKX87" s="50"/>
      <c r="MKY87" s="50"/>
      <c r="MKZ87" s="50"/>
      <c r="MLA87" s="50"/>
      <c r="MLB87" s="50"/>
      <c r="MLC87" s="50"/>
      <c r="MLD87" s="50"/>
      <c r="MLE87" s="50"/>
      <c r="MLF87" s="50"/>
      <c r="MLG87" s="50"/>
      <c r="MLH87" s="50"/>
      <c r="MLI87" s="50"/>
      <c r="MLJ87" s="50"/>
      <c r="MLK87" s="50"/>
      <c r="MLL87" s="50"/>
      <c r="MLM87" s="50"/>
      <c r="MLN87" s="50"/>
      <c r="MLO87" s="50"/>
      <c r="MLP87" s="50"/>
      <c r="MLQ87" s="50"/>
      <c r="MLR87" s="50"/>
      <c r="MLS87" s="50"/>
      <c r="MLT87" s="50"/>
      <c r="MLU87" s="50"/>
      <c r="MLV87" s="50"/>
      <c r="MLW87" s="50"/>
      <c r="MLX87" s="50"/>
      <c r="MLY87" s="50"/>
      <c r="MLZ87" s="50"/>
      <c r="MMA87" s="50"/>
      <c r="MMB87" s="50"/>
      <c r="MMC87" s="50"/>
      <c r="MMD87" s="50"/>
      <c r="MME87" s="50"/>
      <c r="MMF87" s="50"/>
      <c r="MMG87" s="50"/>
      <c r="MMH87" s="50"/>
      <c r="MMI87" s="50"/>
      <c r="MMJ87" s="50"/>
      <c r="MMK87" s="50"/>
      <c r="MML87" s="50"/>
      <c r="MMM87" s="50"/>
      <c r="MMN87" s="50"/>
      <c r="MMO87" s="50"/>
      <c r="MMP87" s="50"/>
      <c r="MMQ87" s="50"/>
      <c r="MMR87" s="50"/>
      <c r="MMS87" s="50"/>
      <c r="MMT87" s="50"/>
      <c r="MMU87" s="50"/>
      <c r="MMV87" s="50"/>
      <c r="MMW87" s="50"/>
      <c r="MMX87" s="50"/>
      <c r="MMY87" s="50"/>
      <c r="MMZ87" s="50"/>
      <c r="MNA87" s="50"/>
      <c r="MNB87" s="50"/>
      <c r="MNC87" s="50"/>
      <c r="MND87" s="50"/>
      <c r="MNE87" s="50"/>
      <c r="MNF87" s="50"/>
      <c r="MNG87" s="50"/>
      <c r="MNH87" s="50"/>
      <c r="MNI87" s="50"/>
      <c r="MNJ87" s="50"/>
      <c r="MNK87" s="50"/>
      <c r="MNL87" s="50"/>
      <c r="MNM87" s="50"/>
      <c r="MNN87" s="50"/>
      <c r="MNO87" s="50"/>
      <c r="MNP87" s="50"/>
      <c r="MNQ87" s="50"/>
      <c r="MNR87" s="50"/>
      <c r="MNS87" s="50"/>
      <c r="MNT87" s="50"/>
      <c r="MNU87" s="50"/>
      <c r="MNV87" s="50"/>
      <c r="MNW87" s="50"/>
      <c r="MNX87" s="50"/>
      <c r="MNY87" s="50"/>
      <c r="MNZ87" s="50"/>
      <c r="MOA87" s="50"/>
      <c r="MOB87" s="50"/>
      <c r="MOC87" s="50"/>
      <c r="MOD87" s="50"/>
      <c r="MOE87" s="50"/>
      <c r="MOF87" s="50"/>
      <c r="MOG87" s="50"/>
      <c r="MOH87" s="50"/>
      <c r="MOI87" s="50"/>
      <c r="MOJ87" s="50"/>
      <c r="MOK87" s="50"/>
      <c r="MOL87" s="50"/>
      <c r="MOM87" s="50"/>
      <c r="MON87" s="50"/>
      <c r="MOO87" s="50"/>
      <c r="MOP87" s="50"/>
      <c r="MOQ87" s="50"/>
      <c r="MOR87" s="50"/>
      <c r="MOS87" s="50"/>
      <c r="MOT87" s="50"/>
      <c r="MOU87" s="50"/>
      <c r="MOV87" s="50"/>
      <c r="MOW87" s="50"/>
      <c r="MOX87" s="50"/>
      <c r="MOY87" s="50"/>
      <c r="MOZ87" s="50"/>
      <c r="MPA87" s="50"/>
      <c r="MPB87" s="50"/>
      <c r="MPC87" s="50"/>
      <c r="MPD87" s="50"/>
      <c r="MPE87" s="50"/>
      <c r="MPF87" s="50"/>
      <c r="MPG87" s="50"/>
      <c r="MPH87" s="50"/>
      <c r="MPI87" s="50"/>
      <c r="MPJ87" s="50"/>
      <c r="MPK87" s="50"/>
      <c r="MPL87" s="50"/>
      <c r="MPM87" s="50"/>
      <c r="MPN87" s="50"/>
      <c r="MPO87" s="50"/>
      <c r="MPP87" s="50"/>
      <c r="MPQ87" s="50"/>
      <c r="MPR87" s="50"/>
      <c r="MPS87" s="50"/>
      <c r="MPT87" s="50"/>
      <c r="MPU87" s="50"/>
      <c r="MPV87" s="50"/>
      <c r="MPW87" s="50"/>
      <c r="MPX87" s="50"/>
      <c r="MPY87" s="50"/>
      <c r="MPZ87" s="50"/>
      <c r="MQA87" s="50"/>
      <c r="MQB87" s="50"/>
      <c r="MQC87" s="50"/>
      <c r="MQD87" s="50"/>
      <c r="MQE87" s="50"/>
      <c r="MQF87" s="50"/>
      <c r="MQG87" s="50"/>
      <c r="MQH87" s="50"/>
      <c r="MQI87" s="50"/>
      <c r="MQJ87" s="50"/>
      <c r="MQK87" s="50"/>
      <c r="MQL87" s="50"/>
      <c r="MQM87" s="50"/>
      <c r="MQN87" s="50"/>
      <c r="MQO87" s="50"/>
      <c r="MQP87" s="50"/>
      <c r="MQQ87" s="50"/>
      <c r="MQR87" s="50"/>
      <c r="MQS87" s="50"/>
      <c r="MQT87" s="50"/>
      <c r="MQU87" s="50"/>
      <c r="MQV87" s="50"/>
      <c r="MQW87" s="50"/>
      <c r="MQX87" s="50"/>
      <c r="MQY87" s="50"/>
      <c r="MQZ87" s="50"/>
      <c r="MRA87" s="50"/>
      <c r="MRB87" s="50"/>
      <c r="MRC87" s="50"/>
      <c r="MRD87" s="50"/>
      <c r="MRE87" s="50"/>
      <c r="MRF87" s="50"/>
      <c r="MRG87" s="50"/>
      <c r="MRH87" s="50"/>
      <c r="MRI87" s="50"/>
      <c r="MRJ87" s="50"/>
      <c r="MRK87" s="50"/>
      <c r="MRL87" s="50"/>
      <c r="MRM87" s="50"/>
      <c r="MRN87" s="50"/>
      <c r="MRO87" s="50"/>
      <c r="MRP87" s="50"/>
      <c r="MRQ87" s="50"/>
      <c r="MRR87" s="50"/>
      <c r="MRS87" s="50"/>
      <c r="MRT87" s="50"/>
      <c r="MRU87" s="50"/>
      <c r="MRV87" s="50"/>
      <c r="MRW87" s="50"/>
      <c r="MRX87" s="50"/>
      <c r="MRY87" s="50"/>
      <c r="MRZ87" s="50"/>
      <c r="MSA87" s="50"/>
      <c r="MSB87" s="50"/>
      <c r="MSC87" s="50"/>
      <c r="MSD87" s="50"/>
      <c r="MSE87" s="50"/>
      <c r="MSF87" s="50"/>
      <c r="MSG87" s="50"/>
      <c r="MSH87" s="50"/>
      <c r="MSI87" s="50"/>
      <c r="MSJ87" s="50"/>
      <c r="MSK87" s="50"/>
      <c r="MSL87" s="50"/>
      <c r="MSM87" s="50"/>
      <c r="MSN87" s="50"/>
      <c r="MSO87" s="50"/>
      <c r="MSP87" s="50"/>
      <c r="MSQ87" s="50"/>
      <c r="MSR87" s="50"/>
      <c r="MSS87" s="50"/>
      <c r="MST87" s="50"/>
      <c r="MSU87" s="50"/>
      <c r="MSV87" s="50"/>
      <c r="MSW87" s="50"/>
      <c r="MSX87" s="50"/>
      <c r="MSY87" s="50"/>
      <c r="MSZ87" s="50"/>
      <c r="MTA87" s="50"/>
      <c r="MTB87" s="50"/>
      <c r="MTC87" s="50"/>
      <c r="MTD87" s="50"/>
      <c r="MTE87" s="50"/>
      <c r="MTF87" s="50"/>
      <c r="MTG87" s="50"/>
      <c r="MTH87" s="50"/>
      <c r="MTI87" s="50"/>
      <c r="MTJ87" s="50"/>
      <c r="MTK87" s="50"/>
      <c r="MTL87" s="50"/>
      <c r="MTM87" s="50"/>
      <c r="MTN87" s="50"/>
      <c r="MTO87" s="50"/>
      <c r="MTP87" s="50"/>
      <c r="MTQ87" s="50"/>
      <c r="MTR87" s="50"/>
      <c r="MTS87" s="50"/>
      <c r="MTT87" s="50"/>
      <c r="MTU87" s="50"/>
      <c r="MTV87" s="50"/>
      <c r="MTW87" s="50"/>
      <c r="MTX87" s="50"/>
      <c r="MTY87" s="50"/>
      <c r="MTZ87" s="50"/>
      <c r="MUA87" s="50"/>
      <c r="MUB87" s="50"/>
      <c r="MUC87" s="50"/>
      <c r="MUD87" s="50"/>
      <c r="MUE87" s="50"/>
      <c r="MUF87" s="50"/>
      <c r="MUG87" s="50"/>
      <c r="MUH87" s="50"/>
      <c r="MUI87" s="50"/>
      <c r="MUJ87" s="50"/>
      <c r="MUK87" s="50"/>
      <c r="MUL87" s="50"/>
      <c r="MUM87" s="50"/>
      <c r="MUN87" s="50"/>
      <c r="MUO87" s="50"/>
      <c r="MUP87" s="50"/>
      <c r="MUQ87" s="50"/>
      <c r="MUR87" s="50"/>
      <c r="MUS87" s="50"/>
      <c r="MUT87" s="50"/>
      <c r="MUU87" s="50"/>
      <c r="MUV87" s="50"/>
      <c r="MUW87" s="50"/>
      <c r="MUX87" s="50"/>
      <c r="MUY87" s="50"/>
      <c r="MUZ87" s="50"/>
      <c r="MVA87" s="50"/>
      <c r="MVB87" s="50"/>
      <c r="MVC87" s="50"/>
      <c r="MVD87" s="50"/>
      <c r="MVE87" s="50"/>
      <c r="MVF87" s="50"/>
      <c r="MVG87" s="50"/>
      <c r="MVH87" s="50"/>
      <c r="MVI87" s="50"/>
      <c r="MVJ87" s="50"/>
      <c r="MVK87" s="50"/>
      <c r="MVL87" s="50"/>
      <c r="MVM87" s="50"/>
      <c r="MVN87" s="50"/>
      <c r="MVO87" s="50"/>
      <c r="MVP87" s="50"/>
      <c r="MVQ87" s="50"/>
      <c r="MVR87" s="50"/>
      <c r="MVS87" s="50"/>
      <c r="MVT87" s="50"/>
      <c r="MVU87" s="50"/>
      <c r="MVV87" s="50"/>
      <c r="MVW87" s="50"/>
      <c r="MVX87" s="50"/>
      <c r="MVY87" s="50"/>
      <c r="MVZ87" s="50"/>
      <c r="MWA87" s="50"/>
      <c r="MWB87" s="50"/>
      <c r="MWC87" s="50"/>
      <c r="MWD87" s="50"/>
      <c r="MWE87" s="50"/>
      <c r="MWF87" s="50"/>
      <c r="MWG87" s="50"/>
      <c r="MWH87" s="50"/>
      <c r="MWI87" s="50"/>
      <c r="MWJ87" s="50"/>
      <c r="MWK87" s="50"/>
      <c r="MWL87" s="50"/>
      <c r="MWM87" s="50"/>
      <c r="MWN87" s="50"/>
      <c r="MWO87" s="50"/>
      <c r="MWP87" s="50"/>
      <c r="MWQ87" s="50"/>
      <c r="MWR87" s="50"/>
      <c r="MWS87" s="50"/>
      <c r="MWT87" s="50"/>
      <c r="MWU87" s="50"/>
      <c r="MWV87" s="50"/>
      <c r="MWW87" s="50"/>
      <c r="MWX87" s="50"/>
      <c r="MWY87" s="50"/>
      <c r="MWZ87" s="50"/>
      <c r="MXA87" s="50"/>
      <c r="MXB87" s="50"/>
      <c r="MXC87" s="50"/>
      <c r="MXD87" s="50"/>
      <c r="MXE87" s="50"/>
      <c r="MXF87" s="50"/>
      <c r="MXG87" s="50"/>
      <c r="MXH87" s="50"/>
      <c r="MXI87" s="50"/>
      <c r="MXJ87" s="50"/>
      <c r="MXK87" s="50"/>
      <c r="MXL87" s="50"/>
      <c r="MXM87" s="50"/>
      <c r="MXN87" s="50"/>
      <c r="MXO87" s="50"/>
      <c r="MXP87" s="50"/>
      <c r="MXQ87" s="50"/>
      <c r="MXR87" s="50"/>
      <c r="MXS87" s="50"/>
      <c r="MXT87" s="50"/>
      <c r="MXU87" s="50"/>
      <c r="MXV87" s="50"/>
      <c r="MXW87" s="50"/>
      <c r="MXX87" s="50"/>
      <c r="MXY87" s="50"/>
      <c r="MXZ87" s="50"/>
      <c r="MYA87" s="50"/>
      <c r="MYB87" s="50"/>
      <c r="MYC87" s="50"/>
      <c r="MYD87" s="50"/>
      <c r="MYE87" s="50"/>
      <c r="MYF87" s="50"/>
      <c r="MYG87" s="50"/>
      <c r="MYH87" s="50"/>
      <c r="MYI87" s="50"/>
      <c r="MYJ87" s="50"/>
      <c r="MYK87" s="50"/>
      <c r="MYL87" s="50"/>
      <c r="MYM87" s="50"/>
      <c r="MYN87" s="50"/>
      <c r="MYO87" s="50"/>
      <c r="MYP87" s="50"/>
      <c r="MYQ87" s="50"/>
      <c r="MYR87" s="50"/>
      <c r="MYS87" s="50"/>
      <c r="MYT87" s="50"/>
      <c r="MYU87" s="50"/>
      <c r="MYV87" s="50"/>
      <c r="MYW87" s="50"/>
      <c r="MYX87" s="50"/>
      <c r="MYY87" s="50"/>
      <c r="MYZ87" s="50"/>
      <c r="MZA87" s="50"/>
      <c r="MZB87" s="50"/>
      <c r="MZC87" s="50"/>
      <c r="MZD87" s="50"/>
      <c r="MZE87" s="50"/>
      <c r="MZF87" s="50"/>
      <c r="MZG87" s="50"/>
      <c r="MZH87" s="50"/>
      <c r="MZI87" s="50"/>
      <c r="MZJ87" s="50"/>
      <c r="MZK87" s="50"/>
      <c r="MZL87" s="50"/>
      <c r="MZM87" s="50"/>
      <c r="MZN87" s="50"/>
      <c r="MZO87" s="50"/>
      <c r="MZP87" s="50"/>
      <c r="MZQ87" s="50"/>
      <c r="MZR87" s="50"/>
      <c r="MZS87" s="50"/>
      <c r="MZT87" s="50"/>
      <c r="MZU87" s="50"/>
      <c r="MZV87" s="50"/>
      <c r="MZW87" s="50"/>
      <c r="MZX87" s="50"/>
      <c r="MZY87" s="50"/>
      <c r="MZZ87" s="50"/>
      <c r="NAA87" s="50"/>
      <c r="NAB87" s="50"/>
      <c r="NAC87" s="50"/>
      <c r="NAD87" s="50"/>
      <c r="NAE87" s="50"/>
      <c r="NAF87" s="50"/>
      <c r="NAG87" s="50"/>
      <c r="NAH87" s="50"/>
      <c r="NAI87" s="50"/>
      <c r="NAJ87" s="50"/>
      <c r="NAK87" s="50"/>
      <c r="NAL87" s="50"/>
      <c r="NAM87" s="50"/>
      <c r="NAN87" s="50"/>
      <c r="NAO87" s="50"/>
      <c r="NAP87" s="50"/>
      <c r="NAQ87" s="50"/>
      <c r="NAR87" s="50"/>
      <c r="NAS87" s="50"/>
      <c r="NAT87" s="50"/>
      <c r="NAU87" s="50"/>
      <c r="NAV87" s="50"/>
      <c r="NAW87" s="50"/>
      <c r="NAX87" s="50"/>
      <c r="NAY87" s="50"/>
      <c r="NAZ87" s="50"/>
      <c r="NBA87" s="50"/>
      <c r="NBB87" s="50"/>
      <c r="NBC87" s="50"/>
      <c r="NBD87" s="50"/>
      <c r="NBE87" s="50"/>
      <c r="NBF87" s="50"/>
      <c r="NBG87" s="50"/>
      <c r="NBH87" s="50"/>
      <c r="NBI87" s="50"/>
      <c r="NBJ87" s="50"/>
      <c r="NBK87" s="50"/>
      <c r="NBL87" s="50"/>
      <c r="NBM87" s="50"/>
      <c r="NBN87" s="50"/>
      <c r="NBO87" s="50"/>
      <c r="NBP87" s="50"/>
      <c r="NBQ87" s="50"/>
      <c r="NBR87" s="50"/>
      <c r="NBS87" s="50"/>
      <c r="NBT87" s="50"/>
      <c r="NBU87" s="50"/>
      <c r="NBV87" s="50"/>
      <c r="NBW87" s="50"/>
      <c r="NBX87" s="50"/>
      <c r="NBY87" s="50"/>
      <c r="NBZ87" s="50"/>
      <c r="NCA87" s="50"/>
      <c r="NCB87" s="50"/>
      <c r="NCC87" s="50"/>
      <c r="NCD87" s="50"/>
      <c r="NCE87" s="50"/>
      <c r="NCF87" s="50"/>
      <c r="NCG87" s="50"/>
      <c r="NCH87" s="50"/>
      <c r="NCI87" s="50"/>
      <c r="NCJ87" s="50"/>
      <c r="NCK87" s="50"/>
      <c r="NCL87" s="50"/>
      <c r="NCM87" s="50"/>
      <c r="NCN87" s="50"/>
      <c r="NCO87" s="50"/>
      <c r="NCP87" s="50"/>
      <c r="NCQ87" s="50"/>
      <c r="NCR87" s="50"/>
      <c r="NCS87" s="50"/>
      <c r="NCT87" s="50"/>
      <c r="NCU87" s="50"/>
      <c r="NCV87" s="50"/>
      <c r="NCW87" s="50"/>
      <c r="NCX87" s="50"/>
      <c r="NCY87" s="50"/>
      <c r="NCZ87" s="50"/>
      <c r="NDA87" s="50"/>
      <c r="NDB87" s="50"/>
      <c r="NDC87" s="50"/>
      <c r="NDD87" s="50"/>
      <c r="NDE87" s="50"/>
      <c r="NDF87" s="50"/>
      <c r="NDG87" s="50"/>
      <c r="NDH87" s="50"/>
      <c r="NDI87" s="50"/>
      <c r="NDJ87" s="50"/>
      <c r="NDK87" s="50"/>
      <c r="NDL87" s="50"/>
      <c r="NDM87" s="50"/>
      <c r="NDN87" s="50"/>
      <c r="NDO87" s="50"/>
      <c r="NDP87" s="50"/>
      <c r="NDQ87" s="50"/>
      <c r="NDR87" s="50"/>
      <c r="NDS87" s="50"/>
      <c r="NDT87" s="50"/>
      <c r="NDU87" s="50"/>
      <c r="NDV87" s="50"/>
      <c r="NDW87" s="50"/>
      <c r="NDX87" s="50"/>
      <c r="NDY87" s="50"/>
      <c r="NDZ87" s="50"/>
      <c r="NEA87" s="50"/>
      <c r="NEB87" s="50"/>
      <c r="NEC87" s="50"/>
      <c r="NED87" s="50"/>
      <c r="NEE87" s="50"/>
      <c r="NEF87" s="50"/>
      <c r="NEG87" s="50"/>
      <c r="NEH87" s="50"/>
      <c r="NEI87" s="50"/>
      <c r="NEJ87" s="50"/>
      <c r="NEK87" s="50"/>
      <c r="NEL87" s="50"/>
      <c r="NEM87" s="50"/>
      <c r="NEN87" s="50"/>
      <c r="NEO87" s="50"/>
      <c r="NEP87" s="50"/>
      <c r="NEQ87" s="50"/>
      <c r="NER87" s="50"/>
      <c r="NES87" s="50"/>
      <c r="NET87" s="50"/>
      <c r="NEU87" s="50"/>
      <c r="NEV87" s="50"/>
      <c r="NEW87" s="50"/>
      <c r="NEX87" s="50"/>
      <c r="NEY87" s="50"/>
      <c r="NEZ87" s="50"/>
      <c r="NFA87" s="50"/>
      <c r="NFB87" s="50"/>
      <c r="NFC87" s="50"/>
      <c r="NFD87" s="50"/>
      <c r="NFE87" s="50"/>
      <c r="NFF87" s="50"/>
      <c r="NFG87" s="50"/>
      <c r="NFH87" s="50"/>
      <c r="NFI87" s="50"/>
      <c r="NFJ87" s="50"/>
      <c r="NFK87" s="50"/>
      <c r="NFL87" s="50"/>
      <c r="NFM87" s="50"/>
      <c r="NFN87" s="50"/>
      <c r="NFO87" s="50"/>
      <c r="NFP87" s="50"/>
      <c r="NFQ87" s="50"/>
      <c r="NFR87" s="50"/>
      <c r="NFS87" s="50"/>
      <c r="NFT87" s="50"/>
      <c r="NFU87" s="50"/>
      <c r="NFV87" s="50"/>
      <c r="NFW87" s="50"/>
      <c r="NFX87" s="50"/>
      <c r="NFY87" s="50"/>
      <c r="NFZ87" s="50"/>
      <c r="NGA87" s="50"/>
      <c r="NGB87" s="50"/>
      <c r="NGC87" s="50"/>
      <c r="NGD87" s="50"/>
      <c r="NGE87" s="50"/>
      <c r="NGF87" s="50"/>
      <c r="NGG87" s="50"/>
      <c r="NGH87" s="50"/>
      <c r="NGI87" s="50"/>
      <c r="NGJ87" s="50"/>
      <c r="NGK87" s="50"/>
      <c r="NGL87" s="50"/>
      <c r="NGM87" s="50"/>
      <c r="NGN87" s="50"/>
      <c r="NGO87" s="50"/>
      <c r="NGP87" s="50"/>
      <c r="NGQ87" s="50"/>
      <c r="NGR87" s="50"/>
      <c r="NGS87" s="50"/>
      <c r="NGT87" s="50"/>
      <c r="NGU87" s="50"/>
      <c r="NGV87" s="50"/>
      <c r="NGW87" s="50"/>
      <c r="NGX87" s="50"/>
      <c r="NGY87" s="50"/>
      <c r="NGZ87" s="50"/>
      <c r="NHA87" s="50"/>
      <c r="NHB87" s="50"/>
      <c r="NHC87" s="50"/>
      <c r="NHD87" s="50"/>
      <c r="NHE87" s="50"/>
      <c r="NHF87" s="50"/>
      <c r="NHG87" s="50"/>
      <c r="NHH87" s="50"/>
      <c r="NHI87" s="50"/>
      <c r="NHJ87" s="50"/>
      <c r="NHK87" s="50"/>
      <c r="NHL87" s="50"/>
      <c r="NHM87" s="50"/>
      <c r="NHN87" s="50"/>
      <c r="NHO87" s="50"/>
      <c r="NHP87" s="50"/>
      <c r="NHQ87" s="50"/>
      <c r="NHR87" s="50"/>
      <c r="NHS87" s="50"/>
      <c r="NHT87" s="50"/>
      <c r="NHU87" s="50"/>
      <c r="NHV87" s="50"/>
      <c r="NHW87" s="50"/>
      <c r="NHX87" s="50"/>
      <c r="NHY87" s="50"/>
      <c r="NHZ87" s="50"/>
      <c r="NIA87" s="50"/>
      <c r="NIB87" s="50"/>
      <c r="NIC87" s="50"/>
      <c r="NID87" s="50"/>
      <c r="NIE87" s="50"/>
      <c r="NIF87" s="50"/>
      <c r="NIG87" s="50"/>
      <c r="NIH87" s="50"/>
      <c r="NII87" s="50"/>
      <c r="NIJ87" s="50"/>
      <c r="NIK87" s="50"/>
      <c r="NIL87" s="50"/>
      <c r="NIM87" s="50"/>
      <c r="NIN87" s="50"/>
      <c r="NIO87" s="50"/>
      <c r="NIP87" s="50"/>
      <c r="NIQ87" s="50"/>
      <c r="NIR87" s="50"/>
      <c r="NIS87" s="50"/>
      <c r="NIT87" s="50"/>
      <c r="NIU87" s="50"/>
      <c r="NIV87" s="50"/>
      <c r="NIW87" s="50"/>
      <c r="NIX87" s="50"/>
      <c r="NIY87" s="50"/>
      <c r="NIZ87" s="50"/>
      <c r="NJA87" s="50"/>
      <c r="NJB87" s="50"/>
      <c r="NJC87" s="50"/>
      <c r="NJD87" s="50"/>
      <c r="NJE87" s="50"/>
      <c r="NJF87" s="50"/>
      <c r="NJG87" s="50"/>
      <c r="NJH87" s="50"/>
      <c r="NJI87" s="50"/>
      <c r="NJJ87" s="50"/>
      <c r="NJK87" s="50"/>
      <c r="NJL87" s="50"/>
      <c r="NJM87" s="50"/>
      <c r="NJN87" s="50"/>
      <c r="NJO87" s="50"/>
      <c r="NJP87" s="50"/>
      <c r="NJQ87" s="50"/>
      <c r="NJR87" s="50"/>
      <c r="NJS87" s="50"/>
      <c r="NJT87" s="50"/>
      <c r="NJU87" s="50"/>
      <c r="NJV87" s="50"/>
      <c r="NJW87" s="50"/>
      <c r="NJX87" s="50"/>
      <c r="NJY87" s="50"/>
      <c r="NJZ87" s="50"/>
      <c r="NKA87" s="50"/>
      <c r="NKB87" s="50"/>
      <c r="NKC87" s="50"/>
      <c r="NKD87" s="50"/>
      <c r="NKE87" s="50"/>
      <c r="NKF87" s="50"/>
      <c r="NKG87" s="50"/>
      <c r="NKH87" s="50"/>
      <c r="NKI87" s="50"/>
      <c r="NKJ87" s="50"/>
      <c r="NKK87" s="50"/>
      <c r="NKL87" s="50"/>
      <c r="NKM87" s="50"/>
      <c r="NKN87" s="50"/>
      <c r="NKO87" s="50"/>
      <c r="NKP87" s="50"/>
      <c r="NKQ87" s="50"/>
      <c r="NKR87" s="50"/>
      <c r="NKS87" s="50"/>
      <c r="NKT87" s="50"/>
      <c r="NKU87" s="50"/>
      <c r="NKV87" s="50"/>
      <c r="NKW87" s="50"/>
      <c r="NKX87" s="50"/>
      <c r="NKY87" s="50"/>
      <c r="NKZ87" s="50"/>
      <c r="NLA87" s="50"/>
      <c r="NLB87" s="50"/>
      <c r="NLC87" s="50"/>
      <c r="NLD87" s="50"/>
      <c r="NLE87" s="50"/>
      <c r="NLF87" s="50"/>
      <c r="NLG87" s="50"/>
      <c r="NLH87" s="50"/>
      <c r="NLI87" s="50"/>
      <c r="NLJ87" s="50"/>
      <c r="NLK87" s="50"/>
      <c r="NLL87" s="50"/>
      <c r="NLM87" s="50"/>
      <c r="NLN87" s="50"/>
      <c r="NLO87" s="50"/>
      <c r="NLP87" s="50"/>
      <c r="NLQ87" s="50"/>
      <c r="NLR87" s="50"/>
      <c r="NLS87" s="50"/>
      <c r="NLT87" s="50"/>
      <c r="NLU87" s="50"/>
      <c r="NLV87" s="50"/>
      <c r="NLW87" s="50"/>
      <c r="NLX87" s="50"/>
      <c r="NLY87" s="50"/>
      <c r="NLZ87" s="50"/>
      <c r="NMA87" s="50"/>
      <c r="NMB87" s="50"/>
      <c r="NMC87" s="50"/>
      <c r="NMD87" s="50"/>
      <c r="NME87" s="50"/>
      <c r="NMF87" s="50"/>
      <c r="NMG87" s="50"/>
      <c r="NMH87" s="50"/>
      <c r="NMI87" s="50"/>
      <c r="NMJ87" s="50"/>
      <c r="NMK87" s="50"/>
      <c r="NML87" s="50"/>
      <c r="NMM87" s="50"/>
      <c r="NMN87" s="50"/>
      <c r="NMO87" s="50"/>
      <c r="NMP87" s="50"/>
      <c r="NMQ87" s="50"/>
      <c r="NMR87" s="50"/>
      <c r="NMS87" s="50"/>
      <c r="NMT87" s="50"/>
      <c r="NMU87" s="50"/>
      <c r="NMV87" s="50"/>
      <c r="NMW87" s="50"/>
      <c r="NMX87" s="50"/>
      <c r="NMY87" s="50"/>
      <c r="NMZ87" s="50"/>
      <c r="NNA87" s="50"/>
      <c r="NNB87" s="50"/>
      <c r="NNC87" s="50"/>
      <c r="NND87" s="50"/>
      <c r="NNE87" s="50"/>
      <c r="NNF87" s="50"/>
      <c r="NNG87" s="50"/>
      <c r="NNH87" s="50"/>
      <c r="NNI87" s="50"/>
      <c r="NNJ87" s="50"/>
      <c r="NNK87" s="50"/>
      <c r="NNL87" s="50"/>
      <c r="NNM87" s="50"/>
      <c r="NNN87" s="50"/>
      <c r="NNO87" s="50"/>
      <c r="NNP87" s="50"/>
      <c r="NNQ87" s="50"/>
      <c r="NNR87" s="50"/>
      <c r="NNS87" s="50"/>
      <c r="NNT87" s="50"/>
      <c r="NNU87" s="50"/>
      <c r="NNV87" s="50"/>
      <c r="NNW87" s="50"/>
      <c r="NNX87" s="50"/>
      <c r="NNY87" s="50"/>
      <c r="NNZ87" s="50"/>
      <c r="NOA87" s="50"/>
      <c r="NOB87" s="50"/>
      <c r="NOC87" s="50"/>
      <c r="NOD87" s="50"/>
      <c r="NOE87" s="50"/>
      <c r="NOF87" s="50"/>
      <c r="NOG87" s="50"/>
      <c r="NOH87" s="50"/>
      <c r="NOI87" s="50"/>
      <c r="NOJ87" s="50"/>
      <c r="NOK87" s="50"/>
      <c r="NOL87" s="50"/>
      <c r="NOM87" s="50"/>
      <c r="NON87" s="50"/>
      <c r="NOO87" s="50"/>
      <c r="NOP87" s="50"/>
      <c r="NOQ87" s="50"/>
      <c r="NOR87" s="50"/>
      <c r="NOS87" s="50"/>
      <c r="NOT87" s="50"/>
      <c r="NOU87" s="50"/>
      <c r="NOV87" s="50"/>
      <c r="NOW87" s="50"/>
      <c r="NOX87" s="50"/>
      <c r="NOY87" s="50"/>
      <c r="NOZ87" s="50"/>
      <c r="NPA87" s="50"/>
      <c r="NPB87" s="50"/>
      <c r="NPC87" s="50"/>
      <c r="NPD87" s="50"/>
      <c r="NPE87" s="50"/>
      <c r="NPF87" s="50"/>
      <c r="NPG87" s="50"/>
      <c r="NPH87" s="50"/>
      <c r="NPI87" s="50"/>
      <c r="NPJ87" s="50"/>
      <c r="NPK87" s="50"/>
      <c r="NPL87" s="50"/>
      <c r="NPM87" s="50"/>
      <c r="NPN87" s="50"/>
      <c r="NPO87" s="50"/>
      <c r="NPP87" s="50"/>
      <c r="NPQ87" s="50"/>
      <c r="NPR87" s="50"/>
      <c r="NPS87" s="50"/>
      <c r="NPT87" s="50"/>
      <c r="NPU87" s="50"/>
      <c r="NPV87" s="50"/>
      <c r="NPW87" s="50"/>
      <c r="NPX87" s="50"/>
      <c r="NPY87" s="50"/>
      <c r="NPZ87" s="50"/>
      <c r="NQA87" s="50"/>
      <c r="NQB87" s="50"/>
      <c r="NQC87" s="50"/>
      <c r="NQD87" s="50"/>
      <c r="NQE87" s="50"/>
      <c r="NQF87" s="50"/>
      <c r="NQG87" s="50"/>
      <c r="NQH87" s="50"/>
      <c r="NQI87" s="50"/>
      <c r="NQJ87" s="50"/>
      <c r="NQK87" s="50"/>
      <c r="NQL87" s="50"/>
      <c r="NQM87" s="50"/>
      <c r="NQN87" s="50"/>
      <c r="NQO87" s="50"/>
      <c r="NQP87" s="50"/>
      <c r="NQQ87" s="50"/>
      <c r="NQR87" s="50"/>
      <c r="NQS87" s="50"/>
      <c r="NQT87" s="50"/>
      <c r="NQU87" s="50"/>
      <c r="NQV87" s="50"/>
      <c r="NQW87" s="50"/>
      <c r="NQX87" s="50"/>
      <c r="NQY87" s="50"/>
      <c r="NQZ87" s="50"/>
      <c r="NRA87" s="50"/>
      <c r="NRB87" s="50"/>
      <c r="NRC87" s="50"/>
      <c r="NRD87" s="50"/>
      <c r="NRE87" s="50"/>
      <c r="NRF87" s="50"/>
      <c r="NRG87" s="50"/>
      <c r="NRH87" s="50"/>
      <c r="NRI87" s="50"/>
      <c r="NRJ87" s="50"/>
      <c r="NRK87" s="50"/>
      <c r="NRL87" s="50"/>
      <c r="NRM87" s="50"/>
      <c r="NRN87" s="50"/>
      <c r="NRO87" s="50"/>
      <c r="NRP87" s="50"/>
      <c r="NRQ87" s="50"/>
      <c r="NRR87" s="50"/>
      <c r="NRS87" s="50"/>
      <c r="NRT87" s="50"/>
      <c r="NRU87" s="50"/>
      <c r="NRV87" s="50"/>
      <c r="NRW87" s="50"/>
      <c r="NRX87" s="50"/>
      <c r="NRY87" s="50"/>
      <c r="NRZ87" s="50"/>
      <c r="NSA87" s="50"/>
      <c r="NSB87" s="50"/>
      <c r="NSC87" s="50"/>
      <c r="NSD87" s="50"/>
      <c r="NSE87" s="50"/>
      <c r="NSF87" s="50"/>
      <c r="NSG87" s="50"/>
      <c r="NSH87" s="50"/>
      <c r="NSI87" s="50"/>
      <c r="NSJ87" s="50"/>
      <c r="NSK87" s="50"/>
      <c r="NSL87" s="50"/>
      <c r="NSM87" s="50"/>
      <c r="NSN87" s="50"/>
      <c r="NSO87" s="50"/>
      <c r="NSP87" s="50"/>
      <c r="NSQ87" s="50"/>
      <c r="NSR87" s="50"/>
      <c r="NSS87" s="50"/>
      <c r="NST87" s="50"/>
      <c r="NSU87" s="50"/>
      <c r="NSV87" s="50"/>
      <c r="NSW87" s="50"/>
      <c r="NSX87" s="50"/>
      <c r="NSY87" s="50"/>
      <c r="NSZ87" s="50"/>
      <c r="NTA87" s="50"/>
      <c r="NTB87" s="50"/>
      <c r="NTC87" s="50"/>
      <c r="NTD87" s="50"/>
      <c r="NTE87" s="50"/>
      <c r="NTF87" s="50"/>
      <c r="NTG87" s="50"/>
      <c r="NTH87" s="50"/>
      <c r="NTI87" s="50"/>
      <c r="NTJ87" s="50"/>
      <c r="NTK87" s="50"/>
      <c r="NTL87" s="50"/>
      <c r="NTM87" s="50"/>
      <c r="NTN87" s="50"/>
      <c r="NTO87" s="50"/>
      <c r="NTP87" s="50"/>
      <c r="NTQ87" s="50"/>
      <c r="NTR87" s="50"/>
      <c r="NTS87" s="50"/>
      <c r="NTT87" s="50"/>
      <c r="NTU87" s="50"/>
      <c r="NTV87" s="50"/>
      <c r="NTW87" s="50"/>
      <c r="NTX87" s="50"/>
      <c r="NTY87" s="50"/>
      <c r="NTZ87" s="50"/>
      <c r="NUA87" s="50"/>
      <c r="NUB87" s="50"/>
      <c r="NUC87" s="50"/>
      <c r="NUD87" s="50"/>
      <c r="NUE87" s="50"/>
      <c r="NUF87" s="50"/>
      <c r="NUG87" s="50"/>
      <c r="NUH87" s="50"/>
      <c r="NUI87" s="50"/>
      <c r="NUJ87" s="50"/>
      <c r="NUK87" s="50"/>
      <c r="NUL87" s="50"/>
      <c r="NUM87" s="50"/>
      <c r="NUN87" s="50"/>
      <c r="NUO87" s="50"/>
      <c r="NUP87" s="50"/>
      <c r="NUQ87" s="50"/>
      <c r="NUR87" s="50"/>
      <c r="NUS87" s="50"/>
      <c r="NUT87" s="50"/>
      <c r="NUU87" s="50"/>
      <c r="NUV87" s="50"/>
      <c r="NUW87" s="50"/>
      <c r="NUX87" s="50"/>
      <c r="NUY87" s="50"/>
      <c r="NUZ87" s="50"/>
      <c r="NVA87" s="50"/>
      <c r="NVB87" s="50"/>
      <c r="NVC87" s="50"/>
      <c r="NVD87" s="50"/>
      <c r="NVE87" s="50"/>
      <c r="NVF87" s="50"/>
      <c r="NVG87" s="50"/>
      <c r="NVH87" s="50"/>
      <c r="NVI87" s="50"/>
      <c r="NVJ87" s="50"/>
      <c r="NVK87" s="50"/>
      <c r="NVL87" s="50"/>
      <c r="NVM87" s="50"/>
      <c r="NVN87" s="50"/>
      <c r="NVO87" s="50"/>
      <c r="NVP87" s="50"/>
      <c r="NVQ87" s="50"/>
      <c r="NVR87" s="50"/>
      <c r="NVS87" s="50"/>
      <c r="NVT87" s="50"/>
      <c r="NVU87" s="50"/>
      <c r="NVV87" s="50"/>
      <c r="NVW87" s="50"/>
      <c r="NVX87" s="50"/>
      <c r="NVY87" s="50"/>
      <c r="NVZ87" s="50"/>
      <c r="NWA87" s="50"/>
      <c r="NWB87" s="50"/>
      <c r="NWC87" s="50"/>
      <c r="NWD87" s="50"/>
      <c r="NWE87" s="50"/>
      <c r="NWF87" s="50"/>
      <c r="NWG87" s="50"/>
      <c r="NWH87" s="50"/>
      <c r="NWI87" s="50"/>
      <c r="NWJ87" s="50"/>
      <c r="NWK87" s="50"/>
      <c r="NWL87" s="50"/>
      <c r="NWM87" s="50"/>
      <c r="NWN87" s="50"/>
      <c r="NWO87" s="50"/>
      <c r="NWP87" s="50"/>
      <c r="NWQ87" s="50"/>
      <c r="NWR87" s="50"/>
      <c r="NWS87" s="50"/>
      <c r="NWT87" s="50"/>
      <c r="NWU87" s="50"/>
      <c r="NWV87" s="50"/>
      <c r="NWW87" s="50"/>
      <c r="NWX87" s="50"/>
      <c r="NWY87" s="50"/>
      <c r="NWZ87" s="50"/>
      <c r="NXA87" s="50"/>
      <c r="NXB87" s="50"/>
      <c r="NXC87" s="50"/>
      <c r="NXD87" s="50"/>
      <c r="NXE87" s="50"/>
      <c r="NXF87" s="50"/>
      <c r="NXG87" s="50"/>
      <c r="NXH87" s="50"/>
      <c r="NXI87" s="50"/>
      <c r="NXJ87" s="50"/>
      <c r="NXK87" s="50"/>
      <c r="NXL87" s="50"/>
      <c r="NXM87" s="50"/>
      <c r="NXN87" s="50"/>
      <c r="NXO87" s="50"/>
      <c r="NXP87" s="50"/>
      <c r="NXQ87" s="50"/>
      <c r="NXR87" s="50"/>
      <c r="NXS87" s="50"/>
      <c r="NXT87" s="50"/>
      <c r="NXU87" s="50"/>
      <c r="NXV87" s="50"/>
      <c r="NXW87" s="50"/>
      <c r="NXX87" s="50"/>
      <c r="NXY87" s="50"/>
      <c r="NXZ87" s="50"/>
      <c r="NYA87" s="50"/>
      <c r="NYB87" s="50"/>
      <c r="NYC87" s="50"/>
      <c r="NYD87" s="50"/>
      <c r="NYE87" s="50"/>
      <c r="NYF87" s="50"/>
      <c r="NYG87" s="50"/>
      <c r="NYH87" s="50"/>
      <c r="NYI87" s="50"/>
      <c r="NYJ87" s="50"/>
      <c r="NYK87" s="50"/>
      <c r="NYL87" s="50"/>
      <c r="NYM87" s="50"/>
      <c r="NYN87" s="50"/>
      <c r="NYO87" s="50"/>
      <c r="NYP87" s="50"/>
      <c r="NYQ87" s="50"/>
      <c r="NYR87" s="50"/>
      <c r="NYS87" s="50"/>
      <c r="NYT87" s="50"/>
      <c r="NYU87" s="50"/>
      <c r="NYV87" s="50"/>
      <c r="NYW87" s="50"/>
      <c r="NYX87" s="50"/>
      <c r="NYY87" s="50"/>
      <c r="NYZ87" s="50"/>
      <c r="NZA87" s="50"/>
      <c r="NZB87" s="50"/>
      <c r="NZC87" s="50"/>
      <c r="NZD87" s="50"/>
      <c r="NZE87" s="50"/>
      <c r="NZF87" s="50"/>
      <c r="NZG87" s="50"/>
      <c r="NZH87" s="50"/>
      <c r="NZI87" s="50"/>
      <c r="NZJ87" s="50"/>
      <c r="NZK87" s="50"/>
      <c r="NZL87" s="50"/>
      <c r="NZM87" s="50"/>
      <c r="NZN87" s="50"/>
      <c r="NZO87" s="50"/>
      <c r="NZP87" s="50"/>
      <c r="NZQ87" s="50"/>
      <c r="NZR87" s="50"/>
      <c r="NZS87" s="50"/>
      <c r="NZT87" s="50"/>
      <c r="NZU87" s="50"/>
      <c r="NZV87" s="50"/>
      <c r="NZW87" s="50"/>
      <c r="NZX87" s="50"/>
      <c r="NZY87" s="50"/>
      <c r="NZZ87" s="50"/>
      <c r="OAA87" s="50"/>
      <c r="OAB87" s="50"/>
      <c r="OAC87" s="50"/>
      <c r="OAD87" s="50"/>
      <c r="OAE87" s="50"/>
      <c r="OAF87" s="50"/>
      <c r="OAG87" s="50"/>
      <c r="OAH87" s="50"/>
      <c r="OAI87" s="50"/>
      <c r="OAJ87" s="50"/>
      <c r="OAK87" s="50"/>
      <c r="OAL87" s="50"/>
      <c r="OAM87" s="50"/>
      <c r="OAN87" s="50"/>
      <c r="OAO87" s="50"/>
      <c r="OAP87" s="50"/>
      <c r="OAQ87" s="50"/>
      <c r="OAR87" s="50"/>
      <c r="OAS87" s="50"/>
      <c r="OAT87" s="50"/>
      <c r="OAU87" s="50"/>
      <c r="OAV87" s="50"/>
      <c r="OAW87" s="50"/>
      <c r="OAX87" s="50"/>
      <c r="OAY87" s="50"/>
      <c r="OAZ87" s="50"/>
      <c r="OBA87" s="50"/>
      <c r="OBB87" s="50"/>
      <c r="OBC87" s="50"/>
      <c r="OBD87" s="50"/>
      <c r="OBE87" s="50"/>
      <c r="OBF87" s="50"/>
      <c r="OBG87" s="50"/>
      <c r="OBH87" s="50"/>
      <c r="OBI87" s="50"/>
      <c r="OBJ87" s="50"/>
      <c r="OBK87" s="50"/>
      <c r="OBL87" s="50"/>
      <c r="OBM87" s="50"/>
      <c r="OBN87" s="50"/>
      <c r="OBO87" s="50"/>
      <c r="OBP87" s="50"/>
      <c r="OBQ87" s="50"/>
      <c r="OBR87" s="50"/>
      <c r="OBS87" s="50"/>
      <c r="OBT87" s="50"/>
      <c r="OBU87" s="50"/>
      <c r="OBV87" s="50"/>
      <c r="OBW87" s="50"/>
      <c r="OBX87" s="50"/>
      <c r="OBY87" s="50"/>
      <c r="OBZ87" s="50"/>
      <c r="OCA87" s="50"/>
      <c r="OCB87" s="50"/>
      <c r="OCC87" s="50"/>
      <c r="OCD87" s="50"/>
      <c r="OCE87" s="50"/>
      <c r="OCF87" s="50"/>
      <c r="OCG87" s="50"/>
      <c r="OCH87" s="50"/>
      <c r="OCI87" s="50"/>
      <c r="OCJ87" s="50"/>
      <c r="OCK87" s="50"/>
      <c r="OCL87" s="50"/>
      <c r="OCM87" s="50"/>
      <c r="OCN87" s="50"/>
      <c r="OCO87" s="50"/>
      <c r="OCP87" s="50"/>
      <c r="OCQ87" s="50"/>
      <c r="OCR87" s="50"/>
      <c r="OCS87" s="50"/>
      <c r="OCT87" s="50"/>
      <c r="OCU87" s="50"/>
      <c r="OCV87" s="50"/>
      <c r="OCW87" s="50"/>
      <c r="OCX87" s="50"/>
      <c r="OCY87" s="50"/>
      <c r="OCZ87" s="50"/>
      <c r="ODA87" s="50"/>
      <c r="ODB87" s="50"/>
      <c r="ODC87" s="50"/>
      <c r="ODD87" s="50"/>
      <c r="ODE87" s="50"/>
      <c r="ODF87" s="50"/>
      <c r="ODG87" s="50"/>
      <c r="ODH87" s="50"/>
      <c r="ODI87" s="50"/>
      <c r="ODJ87" s="50"/>
      <c r="ODK87" s="50"/>
      <c r="ODL87" s="50"/>
      <c r="ODM87" s="50"/>
      <c r="ODN87" s="50"/>
      <c r="ODO87" s="50"/>
      <c r="ODP87" s="50"/>
      <c r="ODQ87" s="50"/>
      <c r="ODR87" s="50"/>
      <c r="ODS87" s="50"/>
      <c r="ODT87" s="50"/>
      <c r="ODU87" s="50"/>
      <c r="ODV87" s="50"/>
      <c r="ODW87" s="50"/>
      <c r="ODX87" s="50"/>
      <c r="ODY87" s="50"/>
      <c r="ODZ87" s="50"/>
      <c r="OEA87" s="50"/>
      <c r="OEB87" s="50"/>
      <c r="OEC87" s="50"/>
      <c r="OED87" s="50"/>
      <c r="OEE87" s="50"/>
      <c r="OEF87" s="50"/>
      <c r="OEG87" s="50"/>
      <c r="OEH87" s="50"/>
      <c r="OEI87" s="50"/>
      <c r="OEJ87" s="50"/>
      <c r="OEK87" s="50"/>
      <c r="OEL87" s="50"/>
      <c r="OEM87" s="50"/>
      <c r="OEN87" s="50"/>
      <c r="OEO87" s="50"/>
      <c r="OEP87" s="50"/>
      <c r="OEQ87" s="50"/>
      <c r="OER87" s="50"/>
      <c r="OES87" s="50"/>
      <c r="OET87" s="50"/>
      <c r="OEU87" s="50"/>
      <c r="OEV87" s="50"/>
      <c r="OEW87" s="50"/>
      <c r="OEX87" s="50"/>
      <c r="OEY87" s="50"/>
      <c r="OEZ87" s="50"/>
      <c r="OFA87" s="50"/>
      <c r="OFB87" s="50"/>
      <c r="OFC87" s="50"/>
      <c r="OFD87" s="50"/>
      <c r="OFE87" s="50"/>
      <c r="OFF87" s="50"/>
      <c r="OFG87" s="50"/>
      <c r="OFH87" s="50"/>
      <c r="OFI87" s="50"/>
      <c r="OFJ87" s="50"/>
      <c r="OFK87" s="50"/>
      <c r="OFL87" s="50"/>
      <c r="OFM87" s="50"/>
      <c r="OFN87" s="50"/>
      <c r="OFO87" s="50"/>
      <c r="OFP87" s="50"/>
      <c r="OFQ87" s="50"/>
      <c r="OFR87" s="50"/>
      <c r="OFS87" s="50"/>
      <c r="OFT87" s="50"/>
      <c r="OFU87" s="50"/>
      <c r="OFV87" s="50"/>
      <c r="OFW87" s="50"/>
      <c r="OFX87" s="50"/>
      <c r="OFY87" s="50"/>
      <c r="OFZ87" s="50"/>
      <c r="OGA87" s="50"/>
      <c r="OGB87" s="50"/>
      <c r="OGC87" s="50"/>
      <c r="OGD87" s="50"/>
      <c r="OGE87" s="50"/>
      <c r="OGF87" s="50"/>
      <c r="OGG87" s="50"/>
      <c r="OGH87" s="50"/>
      <c r="OGI87" s="50"/>
      <c r="OGJ87" s="50"/>
      <c r="OGK87" s="50"/>
      <c r="OGL87" s="50"/>
      <c r="OGM87" s="50"/>
      <c r="OGN87" s="50"/>
      <c r="OGO87" s="50"/>
      <c r="OGP87" s="50"/>
      <c r="OGQ87" s="50"/>
      <c r="OGR87" s="50"/>
      <c r="OGS87" s="50"/>
      <c r="OGT87" s="50"/>
      <c r="OGU87" s="50"/>
      <c r="OGV87" s="50"/>
      <c r="OGW87" s="50"/>
      <c r="OGX87" s="50"/>
      <c r="OGY87" s="50"/>
      <c r="OGZ87" s="50"/>
      <c r="OHA87" s="50"/>
      <c r="OHB87" s="50"/>
      <c r="OHC87" s="50"/>
      <c r="OHD87" s="50"/>
      <c r="OHE87" s="50"/>
      <c r="OHF87" s="50"/>
      <c r="OHG87" s="50"/>
      <c r="OHH87" s="50"/>
      <c r="OHI87" s="50"/>
      <c r="OHJ87" s="50"/>
      <c r="OHK87" s="50"/>
      <c r="OHL87" s="50"/>
      <c r="OHM87" s="50"/>
      <c r="OHN87" s="50"/>
      <c r="OHO87" s="50"/>
      <c r="OHP87" s="50"/>
      <c r="OHQ87" s="50"/>
      <c r="OHR87" s="50"/>
      <c r="OHS87" s="50"/>
      <c r="OHT87" s="50"/>
      <c r="OHU87" s="50"/>
      <c r="OHV87" s="50"/>
      <c r="OHW87" s="50"/>
      <c r="OHX87" s="50"/>
      <c r="OHY87" s="50"/>
      <c r="OHZ87" s="50"/>
      <c r="OIA87" s="50"/>
      <c r="OIB87" s="50"/>
      <c r="OIC87" s="50"/>
      <c r="OID87" s="50"/>
      <c r="OIE87" s="50"/>
      <c r="OIF87" s="50"/>
      <c r="OIG87" s="50"/>
      <c r="OIH87" s="50"/>
      <c r="OII87" s="50"/>
      <c r="OIJ87" s="50"/>
      <c r="OIK87" s="50"/>
      <c r="OIL87" s="50"/>
      <c r="OIM87" s="50"/>
      <c r="OIN87" s="50"/>
      <c r="OIO87" s="50"/>
      <c r="OIP87" s="50"/>
      <c r="OIQ87" s="50"/>
      <c r="OIR87" s="50"/>
      <c r="OIS87" s="50"/>
      <c r="OIT87" s="50"/>
      <c r="OIU87" s="50"/>
      <c r="OIV87" s="50"/>
      <c r="OIW87" s="50"/>
      <c r="OIX87" s="50"/>
      <c r="OIY87" s="50"/>
      <c r="OIZ87" s="50"/>
      <c r="OJA87" s="50"/>
      <c r="OJB87" s="50"/>
      <c r="OJC87" s="50"/>
      <c r="OJD87" s="50"/>
      <c r="OJE87" s="50"/>
      <c r="OJF87" s="50"/>
      <c r="OJG87" s="50"/>
      <c r="OJH87" s="50"/>
      <c r="OJI87" s="50"/>
      <c r="OJJ87" s="50"/>
      <c r="OJK87" s="50"/>
      <c r="OJL87" s="50"/>
      <c r="OJM87" s="50"/>
      <c r="OJN87" s="50"/>
      <c r="OJO87" s="50"/>
      <c r="OJP87" s="50"/>
      <c r="OJQ87" s="50"/>
      <c r="OJR87" s="50"/>
      <c r="OJS87" s="50"/>
      <c r="OJT87" s="50"/>
      <c r="OJU87" s="50"/>
      <c r="OJV87" s="50"/>
      <c r="OJW87" s="50"/>
      <c r="OJX87" s="50"/>
      <c r="OJY87" s="50"/>
      <c r="OJZ87" s="50"/>
      <c r="OKA87" s="50"/>
      <c r="OKB87" s="50"/>
      <c r="OKC87" s="50"/>
      <c r="OKD87" s="50"/>
      <c r="OKE87" s="50"/>
      <c r="OKF87" s="50"/>
      <c r="OKG87" s="50"/>
      <c r="OKH87" s="50"/>
      <c r="OKI87" s="50"/>
      <c r="OKJ87" s="50"/>
      <c r="OKK87" s="50"/>
      <c r="OKL87" s="50"/>
      <c r="OKM87" s="50"/>
      <c r="OKN87" s="50"/>
      <c r="OKO87" s="50"/>
      <c r="OKP87" s="50"/>
      <c r="OKQ87" s="50"/>
      <c r="OKR87" s="50"/>
      <c r="OKS87" s="50"/>
      <c r="OKT87" s="50"/>
      <c r="OKU87" s="50"/>
      <c r="OKV87" s="50"/>
      <c r="OKW87" s="50"/>
      <c r="OKX87" s="50"/>
      <c r="OKY87" s="50"/>
      <c r="OKZ87" s="50"/>
      <c r="OLA87" s="50"/>
      <c r="OLB87" s="50"/>
      <c r="OLC87" s="50"/>
      <c r="OLD87" s="50"/>
      <c r="OLE87" s="50"/>
      <c r="OLF87" s="50"/>
      <c r="OLG87" s="50"/>
      <c r="OLH87" s="50"/>
      <c r="OLI87" s="50"/>
      <c r="OLJ87" s="50"/>
      <c r="OLK87" s="50"/>
      <c r="OLL87" s="50"/>
      <c r="OLM87" s="50"/>
      <c r="OLN87" s="50"/>
      <c r="OLO87" s="50"/>
      <c r="OLP87" s="50"/>
      <c r="OLQ87" s="50"/>
      <c r="OLR87" s="50"/>
      <c r="OLS87" s="50"/>
      <c r="OLT87" s="50"/>
      <c r="OLU87" s="50"/>
      <c r="OLV87" s="50"/>
      <c r="OLW87" s="50"/>
      <c r="OLX87" s="50"/>
      <c r="OLY87" s="50"/>
      <c r="OLZ87" s="50"/>
      <c r="OMA87" s="50"/>
      <c r="OMB87" s="50"/>
      <c r="OMC87" s="50"/>
      <c r="OMD87" s="50"/>
      <c r="OME87" s="50"/>
      <c r="OMF87" s="50"/>
      <c r="OMG87" s="50"/>
      <c r="OMH87" s="50"/>
      <c r="OMI87" s="50"/>
      <c r="OMJ87" s="50"/>
      <c r="OMK87" s="50"/>
      <c r="OML87" s="50"/>
      <c r="OMM87" s="50"/>
      <c r="OMN87" s="50"/>
      <c r="OMO87" s="50"/>
      <c r="OMP87" s="50"/>
      <c r="OMQ87" s="50"/>
      <c r="OMR87" s="50"/>
      <c r="OMS87" s="50"/>
      <c r="OMT87" s="50"/>
      <c r="OMU87" s="50"/>
      <c r="OMV87" s="50"/>
      <c r="OMW87" s="50"/>
      <c r="OMX87" s="50"/>
      <c r="OMY87" s="50"/>
      <c r="OMZ87" s="50"/>
      <c r="ONA87" s="50"/>
      <c r="ONB87" s="50"/>
      <c r="ONC87" s="50"/>
      <c r="OND87" s="50"/>
      <c r="ONE87" s="50"/>
      <c r="ONF87" s="50"/>
      <c r="ONG87" s="50"/>
      <c r="ONH87" s="50"/>
      <c r="ONI87" s="50"/>
      <c r="ONJ87" s="50"/>
      <c r="ONK87" s="50"/>
      <c r="ONL87" s="50"/>
      <c r="ONM87" s="50"/>
      <c r="ONN87" s="50"/>
      <c r="ONO87" s="50"/>
      <c r="ONP87" s="50"/>
      <c r="ONQ87" s="50"/>
      <c r="ONR87" s="50"/>
      <c r="ONS87" s="50"/>
      <c r="ONT87" s="50"/>
      <c r="ONU87" s="50"/>
      <c r="ONV87" s="50"/>
      <c r="ONW87" s="50"/>
      <c r="ONX87" s="50"/>
      <c r="ONY87" s="50"/>
      <c r="ONZ87" s="50"/>
      <c r="OOA87" s="50"/>
      <c r="OOB87" s="50"/>
      <c r="OOC87" s="50"/>
      <c r="OOD87" s="50"/>
      <c r="OOE87" s="50"/>
      <c r="OOF87" s="50"/>
      <c r="OOG87" s="50"/>
      <c r="OOH87" s="50"/>
      <c r="OOI87" s="50"/>
      <c r="OOJ87" s="50"/>
      <c r="OOK87" s="50"/>
      <c r="OOL87" s="50"/>
      <c r="OOM87" s="50"/>
      <c r="OON87" s="50"/>
      <c r="OOO87" s="50"/>
      <c r="OOP87" s="50"/>
      <c r="OOQ87" s="50"/>
      <c r="OOR87" s="50"/>
      <c r="OOS87" s="50"/>
      <c r="OOT87" s="50"/>
      <c r="OOU87" s="50"/>
      <c r="OOV87" s="50"/>
      <c r="OOW87" s="50"/>
      <c r="OOX87" s="50"/>
      <c r="OOY87" s="50"/>
      <c r="OOZ87" s="50"/>
      <c r="OPA87" s="50"/>
      <c r="OPB87" s="50"/>
      <c r="OPC87" s="50"/>
      <c r="OPD87" s="50"/>
      <c r="OPE87" s="50"/>
      <c r="OPF87" s="50"/>
      <c r="OPG87" s="50"/>
      <c r="OPH87" s="50"/>
      <c r="OPI87" s="50"/>
      <c r="OPJ87" s="50"/>
      <c r="OPK87" s="50"/>
      <c r="OPL87" s="50"/>
      <c r="OPM87" s="50"/>
      <c r="OPN87" s="50"/>
      <c r="OPO87" s="50"/>
      <c r="OPP87" s="50"/>
      <c r="OPQ87" s="50"/>
      <c r="OPR87" s="50"/>
      <c r="OPS87" s="50"/>
      <c r="OPT87" s="50"/>
      <c r="OPU87" s="50"/>
      <c r="OPV87" s="50"/>
      <c r="OPW87" s="50"/>
      <c r="OPX87" s="50"/>
      <c r="OPY87" s="50"/>
      <c r="OPZ87" s="50"/>
      <c r="OQA87" s="50"/>
      <c r="OQB87" s="50"/>
      <c r="OQC87" s="50"/>
      <c r="OQD87" s="50"/>
      <c r="OQE87" s="50"/>
      <c r="OQF87" s="50"/>
      <c r="OQG87" s="50"/>
      <c r="OQH87" s="50"/>
      <c r="OQI87" s="50"/>
      <c r="OQJ87" s="50"/>
      <c r="OQK87" s="50"/>
      <c r="OQL87" s="50"/>
      <c r="OQM87" s="50"/>
      <c r="OQN87" s="50"/>
      <c r="OQO87" s="50"/>
      <c r="OQP87" s="50"/>
      <c r="OQQ87" s="50"/>
      <c r="OQR87" s="50"/>
      <c r="OQS87" s="50"/>
      <c r="OQT87" s="50"/>
      <c r="OQU87" s="50"/>
      <c r="OQV87" s="50"/>
      <c r="OQW87" s="50"/>
      <c r="OQX87" s="50"/>
      <c r="OQY87" s="50"/>
      <c r="OQZ87" s="50"/>
      <c r="ORA87" s="50"/>
      <c r="ORB87" s="50"/>
      <c r="ORC87" s="50"/>
      <c r="ORD87" s="50"/>
      <c r="ORE87" s="50"/>
      <c r="ORF87" s="50"/>
      <c r="ORG87" s="50"/>
      <c r="ORH87" s="50"/>
      <c r="ORI87" s="50"/>
      <c r="ORJ87" s="50"/>
      <c r="ORK87" s="50"/>
      <c r="ORL87" s="50"/>
      <c r="ORM87" s="50"/>
      <c r="ORN87" s="50"/>
      <c r="ORO87" s="50"/>
      <c r="ORP87" s="50"/>
      <c r="ORQ87" s="50"/>
      <c r="ORR87" s="50"/>
      <c r="ORS87" s="50"/>
      <c r="ORT87" s="50"/>
      <c r="ORU87" s="50"/>
      <c r="ORV87" s="50"/>
      <c r="ORW87" s="50"/>
      <c r="ORX87" s="50"/>
      <c r="ORY87" s="50"/>
      <c r="ORZ87" s="50"/>
      <c r="OSA87" s="50"/>
      <c r="OSB87" s="50"/>
      <c r="OSC87" s="50"/>
      <c r="OSD87" s="50"/>
      <c r="OSE87" s="50"/>
      <c r="OSF87" s="50"/>
      <c r="OSG87" s="50"/>
      <c r="OSH87" s="50"/>
      <c r="OSI87" s="50"/>
      <c r="OSJ87" s="50"/>
      <c r="OSK87" s="50"/>
      <c r="OSL87" s="50"/>
      <c r="OSM87" s="50"/>
      <c r="OSN87" s="50"/>
      <c r="OSO87" s="50"/>
      <c r="OSP87" s="50"/>
      <c r="OSQ87" s="50"/>
      <c r="OSR87" s="50"/>
      <c r="OSS87" s="50"/>
      <c r="OST87" s="50"/>
      <c r="OSU87" s="50"/>
      <c r="OSV87" s="50"/>
      <c r="OSW87" s="50"/>
      <c r="OSX87" s="50"/>
      <c r="OSY87" s="50"/>
      <c r="OSZ87" s="50"/>
      <c r="OTA87" s="50"/>
      <c r="OTB87" s="50"/>
      <c r="OTC87" s="50"/>
      <c r="OTD87" s="50"/>
      <c r="OTE87" s="50"/>
      <c r="OTF87" s="50"/>
      <c r="OTG87" s="50"/>
      <c r="OTH87" s="50"/>
      <c r="OTI87" s="50"/>
      <c r="OTJ87" s="50"/>
      <c r="OTK87" s="50"/>
      <c r="OTL87" s="50"/>
      <c r="OTM87" s="50"/>
      <c r="OTN87" s="50"/>
      <c r="OTO87" s="50"/>
      <c r="OTP87" s="50"/>
      <c r="OTQ87" s="50"/>
      <c r="OTR87" s="50"/>
      <c r="OTS87" s="50"/>
      <c r="OTT87" s="50"/>
      <c r="OTU87" s="50"/>
      <c r="OTV87" s="50"/>
      <c r="OTW87" s="50"/>
      <c r="OTX87" s="50"/>
      <c r="OTY87" s="50"/>
      <c r="OTZ87" s="50"/>
      <c r="OUA87" s="50"/>
      <c r="OUB87" s="50"/>
      <c r="OUC87" s="50"/>
      <c r="OUD87" s="50"/>
      <c r="OUE87" s="50"/>
      <c r="OUF87" s="50"/>
      <c r="OUG87" s="50"/>
      <c r="OUH87" s="50"/>
      <c r="OUI87" s="50"/>
      <c r="OUJ87" s="50"/>
      <c r="OUK87" s="50"/>
      <c r="OUL87" s="50"/>
      <c r="OUM87" s="50"/>
      <c r="OUN87" s="50"/>
      <c r="OUO87" s="50"/>
      <c r="OUP87" s="50"/>
      <c r="OUQ87" s="50"/>
      <c r="OUR87" s="50"/>
      <c r="OUS87" s="50"/>
      <c r="OUT87" s="50"/>
      <c r="OUU87" s="50"/>
      <c r="OUV87" s="50"/>
      <c r="OUW87" s="50"/>
      <c r="OUX87" s="50"/>
      <c r="OUY87" s="50"/>
      <c r="OUZ87" s="50"/>
      <c r="OVA87" s="50"/>
      <c r="OVB87" s="50"/>
      <c r="OVC87" s="50"/>
      <c r="OVD87" s="50"/>
      <c r="OVE87" s="50"/>
      <c r="OVF87" s="50"/>
      <c r="OVG87" s="50"/>
      <c r="OVH87" s="50"/>
      <c r="OVI87" s="50"/>
      <c r="OVJ87" s="50"/>
      <c r="OVK87" s="50"/>
      <c r="OVL87" s="50"/>
      <c r="OVM87" s="50"/>
      <c r="OVN87" s="50"/>
      <c r="OVO87" s="50"/>
      <c r="OVP87" s="50"/>
      <c r="OVQ87" s="50"/>
      <c r="OVR87" s="50"/>
      <c r="OVS87" s="50"/>
      <c r="OVT87" s="50"/>
      <c r="OVU87" s="50"/>
      <c r="OVV87" s="50"/>
      <c r="OVW87" s="50"/>
      <c r="OVX87" s="50"/>
      <c r="OVY87" s="50"/>
      <c r="OVZ87" s="50"/>
      <c r="OWA87" s="50"/>
      <c r="OWB87" s="50"/>
      <c r="OWC87" s="50"/>
      <c r="OWD87" s="50"/>
      <c r="OWE87" s="50"/>
      <c r="OWF87" s="50"/>
      <c r="OWG87" s="50"/>
      <c r="OWH87" s="50"/>
      <c r="OWI87" s="50"/>
      <c r="OWJ87" s="50"/>
      <c r="OWK87" s="50"/>
      <c r="OWL87" s="50"/>
      <c r="OWM87" s="50"/>
      <c r="OWN87" s="50"/>
      <c r="OWO87" s="50"/>
      <c r="OWP87" s="50"/>
      <c r="OWQ87" s="50"/>
      <c r="OWR87" s="50"/>
      <c r="OWS87" s="50"/>
      <c r="OWT87" s="50"/>
      <c r="OWU87" s="50"/>
      <c r="OWV87" s="50"/>
      <c r="OWW87" s="50"/>
      <c r="OWX87" s="50"/>
      <c r="OWY87" s="50"/>
      <c r="OWZ87" s="50"/>
      <c r="OXA87" s="50"/>
      <c r="OXB87" s="50"/>
      <c r="OXC87" s="50"/>
      <c r="OXD87" s="50"/>
      <c r="OXE87" s="50"/>
      <c r="OXF87" s="50"/>
      <c r="OXG87" s="50"/>
      <c r="OXH87" s="50"/>
      <c r="OXI87" s="50"/>
      <c r="OXJ87" s="50"/>
      <c r="OXK87" s="50"/>
      <c r="OXL87" s="50"/>
      <c r="OXM87" s="50"/>
      <c r="OXN87" s="50"/>
      <c r="OXO87" s="50"/>
      <c r="OXP87" s="50"/>
      <c r="OXQ87" s="50"/>
      <c r="OXR87" s="50"/>
      <c r="OXS87" s="50"/>
      <c r="OXT87" s="50"/>
      <c r="OXU87" s="50"/>
      <c r="OXV87" s="50"/>
      <c r="OXW87" s="50"/>
      <c r="OXX87" s="50"/>
      <c r="OXY87" s="50"/>
      <c r="OXZ87" s="50"/>
      <c r="OYA87" s="50"/>
      <c r="OYB87" s="50"/>
      <c r="OYC87" s="50"/>
      <c r="OYD87" s="50"/>
      <c r="OYE87" s="50"/>
      <c r="OYF87" s="50"/>
      <c r="OYG87" s="50"/>
      <c r="OYH87" s="50"/>
      <c r="OYI87" s="50"/>
      <c r="OYJ87" s="50"/>
      <c r="OYK87" s="50"/>
      <c r="OYL87" s="50"/>
      <c r="OYM87" s="50"/>
      <c r="OYN87" s="50"/>
      <c r="OYO87" s="50"/>
      <c r="OYP87" s="50"/>
      <c r="OYQ87" s="50"/>
      <c r="OYR87" s="50"/>
      <c r="OYS87" s="50"/>
      <c r="OYT87" s="50"/>
      <c r="OYU87" s="50"/>
      <c r="OYV87" s="50"/>
      <c r="OYW87" s="50"/>
      <c r="OYX87" s="50"/>
      <c r="OYY87" s="50"/>
      <c r="OYZ87" s="50"/>
      <c r="OZA87" s="50"/>
      <c r="OZB87" s="50"/>
      <c r="OZC87" s="50"/>
      <c r="OZD87" s="50"/>
      <c r="OZE87" s="50"/>
      <c r="OZF87" s="50"/>
      <c r="OZG87" s="50"/>
      <c r="OZH87" s="50"/>
      <c r="OZI87" s="50"/>
      <c r="OZJ87" s="50"/>
      <c r="OZK87" s="50"/>
      <c r="OZL87" s="50"/>
      <c r="OZM87" s="50"/>
      <c r="OZN87" s="50"/>
      <c r="OZO87" s="50"/>
      <c r="OZP87" s="50"/>
      <c r="OZQ87" s="50"/>
      <c r="OZR87" s="50"/>
      <c r="OZS87" s="50"/>
      <c r="OZT87" s="50"/>
      <c r="OZU87" s="50"/>
      <c r="OZV87" s="50"/>
      <c r="OZW87" s="50"/>
      <c r="OZX87" s="50"/>
      <c r="OZY87" s="50"/>
      <c r="OZZ87" s="50"/>
      <c r="PAA87" s="50"/>
      <c r="PAB87" s="50"/>
      <c r="PAC87" s="50"/>
      <c r="PAD87" s="50"/>
      <c r="PAE87" s="50"/>
      <c r="PAF87" s="50"/>
      <c r="PAG87" s="50"/>
      <c r="PAH87" s="50"/>
      <c r="PAI87" s="50"/>
      <c r="PAJ87" s="50"/>
      <c r="PAK87" s="50"/>
      <c r="PAL87" s="50"/>
      <c r="PAM87" s="50"/>
      <c r="PAN87" s="50"/>
      <c r="PAO87" s="50"/>
      <c r="PAP87" s="50"/>
      <c r="PAQ87" s="50"/>
      <c r="PAR87" s="50"/>
      <c r="PAS87" s="50"/>
      <c r="PAT87" s="50"/>
      <c r="PAU87" s="50"/>
      <c r="PAV87" s="50"/>
      <c r="PAW87" s="50"/>
      <c r="PAX87" s="50"/>
      <c r="PAY87" s="50"/>
      <c r="PAZ87" s="50"/>
      <c r="PBA87" s="50"/>
      <c r="PBB87" s="50"/>
      <c r="PBC87" s="50"/>
      <c r="PBD87" s="50"/>
      <c r="PBE87" s="50"/>
      <c r="PBF87" s="50"/>
      <c r="PBG87" s="50"/>
      <c r="PBH87" s="50"/>
      <c r="PBI87" s="50"/>
      <c r="PBJ87" s="50"/>
      <c r="PBK87" s="50"/>
      <c r="PBL87" s="50"/>
      <c r="PBM87" s="50"/>
      <c r="PBN87" s="50"/>
      <c r="PBO87" s="50"/>
      <c r="PBP87" s="50"/>
      <c r="PBQ87" s="50"/>
      <c r="PBR87" s="50"/>
      <c r="PBS87" s="50"/>
      <c r="PBT87" s="50"/>
      <c r="PBU87" s="50"/>
      <c r="PBV87" s="50"/>
      <c r="PBW87" s="50"/>
      <c r="PBX87" s="50"/>
      <c r="PBY87" s="50"/>
      <c r="PBZ87" s="50"/>
      <c r="PCA87" s="50"/>
      <c r="PCB87" s="50"/>
      <c r="PCC87" s="50"/>
      <c r="PCD87" s="50"/>
      <c r="PCE87" s="50"/>
      <c r="PCF87" s="50"/>
      <c r="PCG87" s="50"/>
      <c r="PCH87" s="50"/>
      <c r="PCI87" s="50"/>
      <c r="PCJ87" s="50"/>
      <c r="PCK87" s="50"/>
      <c r="PCL87" s="50"/>
      <c r="PCM87" s="50"/>
      <c r="PCN87" s="50"/>
      <c r="PCO87" s="50"/>
      <c r="PCP87" s="50"/>
      <c r="PCQ87" s="50"/>
      <c r="PCR87" s="50"/>
      <c r="PCS87" s="50"/>
      <c r="PCT87" s="50"/>
      <c r="PCU87" s="50"/>
      <c r="PCV87" s="50"/>
      <c r="PCW87" s="50"/>
      <c r="PCX87" s="50"/>
      <c r="PCY87" s="50"/>
      <c r="PCZ87" s="50"/>
      <c r="PDA87" s="50"/>
      <c r="PDB87" s="50"/>
      <c r="PDC87" s="50"/>
      <c r="PDD87" s="50"/>
      <c r="PDE87" s="50"/>
      <c r="PDF87" s="50"/>
      <c r="PDG87" s="50"/>
      <c r="PDH87" s="50"/>
      <c r="PDI87" s="50"/>
      <c r="PDJ87" s="50"/>
      <c r="PDK87" s="50"/>
      <c r="PDL87" s="50"/>
      <c r="PDM87" s="50"/>
      <c r="PDN87" s="50"/>
      <c r="PDO87" s="50"/>
      <c r="PDP87" s="50"/>
      <c r="PDQ87" s="50"/>
      <c r="PDR87" s="50"/>
      <c r="PDS87" s="50"/>
      <c r="PDT87" s="50"/>
      <c r="PDU87" s="50"/>
      <c r="PDV87" s="50"/>
      <c r="PDW87" s="50"/>
      <c r="PDX87" s="50"/>
      <c r="PDY87" s="50"/>
      <c r="PDZ87" s="50"/>
      <c r="PEA87" s="50"/>
      <c r="PEB87" s="50"/>
      <c r="PEC87" s="50"/>
      <c r="PED87" s="50"/>
      <c r="PEE87" s="50"/>
      <c r="PEF87" s="50"/>
      <c r="PEG87" s="50"/>
      <c r="PEH87" s="50"/>
      <c r="PEI87" s="50"/>
      <c r="PEJ87" s="50"/>
      <c r="PEK87" s="50"/>
      <c r="PEL87" s="50"/>
      <c r="PEM87" s="50"/>
      <c r="PEN87" s="50"/>
      <c r="PEO87" s="50"/>
      <c r="PEP87" s="50"/>
      <c r="PEQ87" s="50"/>
      <c r="PER87" s="50"/>
      <c r="PES87" s="50"/>
      <c r="PET87" s="50"/>
      <c r="PEU87" s="50"/>
      <c r="PEV87" s="50"/>
      <c r="PEW87" s="50"/>
      <c r="PEX87" s="50"/>
      <c r="PEY87" s="50"/>
      <c r="PEZ87" s="50"/>
      <c r="PFA87" s="50"/>
      <c r="PFB87" s="50"/>
      <c r="PFC87" s="50"/>
      <c r="PFD87" s="50"/>
      <c r="PFE87" s="50"/>
      <c r="PFF87" s="50"/>
      <c r="PFG87" s="50"/>
      <c r="PFH87" s="50"/>
      <c r="PFI87" s="50"/>
      <c r="PFJ87" s="50"/>
      <c r="PFK87" s="50"/>
      <c r="PFL87" s="50"/>
      <c r="PFM87" s="50"/>
      <c r="PFN87" s="50"/>
      <c r="PFO87" s="50"/>
      <c r="PFP87" s="50"/>
      <c r="PFQ87" s="50"/>
      <c r="PFR87" s="50"/>
      <c r="PFS87" s="50"/>
      <c r="PFT87" s="50"/>
      <c r="PFU87" s="50"/>
      <c r="PFV87" s="50"/>
      <c r="PFW87" s="50"/>
      <c r="PFX87" s="50"/>
      <c r="PFY87" s="50"/>
      <c r="PFZ87" s="50"/>
      <c r="PGA87" s="50"/>
      <c r="PGB87" s="50"/>
      <c r="PGC87" s="50"/>
      <c r="PGD87" s="50"/>
      <c r="PGE87" s="50"/>
      <c r="PGF87" s="50"/>
      <c r="PGG87" s="50"/>
      <c r="PGH87" s="50"/>
      <c r="PGI87" s="50"/>
      <c r="PGJ87" s="50"/>
      <c r="PGK87" s="50"/>
      <c r="PGL87" s="50"/>
      <c r="PGM87" s="50"/>
      <c r="PGN87" s="50"/>
      <c r="PGO87" s="50"/>
      <c r="PGP87" s="50"/>
      <c r="PGQ87" s="50"/>
      <c r="PGR87" s="50"/>
      <c r="PGS87" s="50"/>
      <c r="PGT87" s="50"/>
      <c r="PGU87" s="50"/>
      <c r="PGV87" s="50"/>
      <c r="PGW87" s="50"/>
      <c r="PGX87" s="50"/>
      <c r="PGY87" s="50"/>
      <c r="PGZ87" s="50"/>
      <c r="PHA87" s="50"/>
      <c r="PHB87" s="50"/>
      <c r="PHC87" s="50"/>
      <c r="PHD87" s="50"/>
      <c r="PHE87" s="50"/>
      <c r="PHF87" s="50"/>
      <c r="PHG87" s="50"/>
      <c r="PHH87" s="50"/>
      <c r="PHI87" s="50"/>
      <c r="PHJ87" s="50"/>
      <c r="PHK87" s="50"/>
      <c r="PHL87" s="50"/>
      <c r="PHM87" s="50"/>
      <c r="PHN87" s="50"/>
      <c r="PHO87" s="50"/>
      <c r="PHP87" s="50"/>
      <c r="PHQ87" s="50"/>
      <c r="PHR87" s="50"/>
      <c r="PHS87" s="50"/>
      <c r="PHT87" s="50"/>
      <c r="PHU87" s="50"/>
      <c r="PHV87" s="50"/>
      <c r="PHW87" s="50"/>
      <c r="PHX87" s="50"/>
      <c r="PHY87" s="50"/>
      <c r="PHZ87" s="50"/>
      <c r="PIA87" s="50"/>
      <c r="PIB87" s="50"/>
      <c r="PIC87" s="50"/>
      <c r="PID87" s="50"/>
      <c r="PIE87" s="50"/>
      <c r="PIF87" s="50"/>
      <c r="PIG87" s="50"/>
      <c r="PIH87" s="50"/>
      <c r="PII87" s="50"/>
      <c r="PIJ87" s="50"/>
      <c r="PIK87" s="50"/>
      <c r="PIL87" s="50"/>
      <c r="PIM87" s="50"/>
      <c r="PIN87" s="50"/>
      <c r="PIO87" s="50"/>
      <c r="PIP87" s="50"/>
      <c r="PIQ87" s="50"/>
      <c r="PIR87" s="50"/>
      <c r="PIS87" s="50"/>
      <c r="PIT87" s="50"/>
      <c r="PIU87" s="50"/>
      <c r="PIV87" s="50"/>
      <c r="PIW87" s="50"/>
      <c r="PIX87" s="50"/>
      <c r="PIY87" s="50"/>
      <c r="PIZ87" s="50"/>
      <c r="PJA87" s="50"/>
      <c r="PJB87" s="50"/>
      <c r="PJC87" s="50"/>
      <c r="PJD87" s="50"/>
      <c r="PJE87" s="50"/>
      <c r="PJF87" s="50"/>
      <c r="PJG87" s="50"/>
      <c r="PJH87" s="50"/>
      <c r="PJI87" s="50"/>
      <c r="PJJ87" s="50"/>
      <c r="PJK87" s="50"/>
      <c r="PJL87" s="50"/>
      <c r="PJM87" s="50"/>
      <c r="PJN87" s="50"/>
      <c r="PJO87" s="50"/>
      <c r="PJP87" s="50"/>
      <c r="PJQ87" s="50"/>
      <c r="PJR87" s="50"/>
      <c r="PJS87" s="50"/>
      <c r="PJT87" s="50"/>
      <c r="PJU87" s="50"/>
      <c r="PJV87" s="50"/>
      <c r="PJW87" s="50"/>
      <c r="PJX87" s="50"/>
      <c r="PJY87" s="50"/>
      <c r="PJZ87" s="50"/>
      <c r="PKA87" s="50"/>
      <c r="PKB87" s="50"/>
      <c r="PKC87" s="50"/>
      <c r="PKD87" s="50"/>
      <c r="PKE87" s="50"/>
      <c r="PKF87" s="50"/>
      <c r="PKG87" s="50"/>
      <c r="PKH87" s="50"/>
      <c r="PKI87" s="50"/>
      <c r="PKJ87" s="50"/>
      <c r="PKK87" s="50"/>
      <c r="PKL87" s="50"/>
      <c r="PKM87" s="50"/>
      <c r="PKN87" s="50"/>
      <c r="PKO87" s="50"/>
      <c r="PKP87" s="50"/>
      <c r="PKQ87" s="50"/>
      <c r="PKR87" s="50"/>
      <c r="PKS87" s="50"/>
      <c r="PKT87" s="50"/>
      <c r="PKU87" s="50"/>
      <c r="PKV87" s="50"/>
      <c r="PKW87" s="50"/>
      <c r="PKX87" s="50"/>
      <c r="PKY87" s="50"/>
      <c r="PKZ87" s="50"/>
      <c r="PLA87" s="50"/>
      <c r="PLB87" s="50"/>
      <c r="PLC87" s="50"/>
      <c r="PLD87" s="50"/>
      <c r="PLE87" s="50"/>
      <c r="PLF87" s="50"/>
      <c r="PLG87" s="50"/>
      <c r="PLH87" s="50"/>
      <c r="PLI87" s="50"/>
      <c r="PLJ87" s="50"/>
      <c r="PLK87" s="50"/>
      <c r="PLL87" s="50"/>
      <c r="PLM87" s="50"/>
      <c r="PLN87" s="50"/>
      <c r="PLO87" s="50"/>
      <c r="PLP87" s="50"/>
      <c r="PLQ87" s="50"/>
      <c r="PLR87" s="50"/>
      <c r="PLS87" s="50"/>
      <c r="PLT87" s="50"/>
      <c r="PLU87" s="50"/>
      <c r="PLV87" s="50"/>
      <c r="PLW87" s="50"/>
      <c r="PLX87" s="50"/>
      <c r="PLY87" s="50"/>
      <c r="PLZ87" s="50"/>
      <c r="PMA87" s="50"/>
      <c r="PMB87" s="50"/>
      <c r="PMC87" s="50"/>
      <c r="PMD87" s="50"/>
      <c r="PME87" s="50"/>
      <c r="PMF87" s="50"/>
      <c r="PMG87" s="50"/>
      <c r="PMH87" s="50"/>
      <c r="PMI87" s="50"/>
      <c r="PMJ87" s="50"/>
      <c r="PMK87" s="50"/>
      <c r="PML87" s="50"/>
      <c r="PMM87" s="50"/>
      <c r="PMN87" s="50"/>
      <c r="PMO87" s="50"/>
      <c r="PMP87" s="50"/>
      <c r="PMQ87" s="50"/>
      <c r="PMR87" s="50"/>
      <c r="PMS87" s="50"/>
      <c r="PMT87" s="50"/>
      <c r="PMU87" s="50"/>
      <c r="PMV87" s="50"/>
      <c r="PMW87" s="50"/>
      <c r="PMX87" s="50"/>
      <c r="PMY87" s="50"/>
      <c r="PMZ87" s="50"/>
      <c r="PNA87" s="50"/>
      <c r="PNB87" s="50"/>
      <c r="PNC87" s="50"/>
      <c r="PND87" s="50"/>
      <c r="PNE87" s="50"/>
      <c r="PNF87" s="50"/>
      <c r="PNG87" s="50"/>
      <c r="PNH87" s="50"/>
      <c r="PNI87" s="50"/>
      <c r="PNJ87" s="50"/>
      <c r="PNK87" s="50"/>
      <c r="PNL87" s="50"/>
      <c r="PNM87" s="50"/>
      <c r="PNN87" s="50"/>
      <c r="PNO87" s="50"/>
      <c r="PNP87" s="50"/>
      <c r="PNQ87" s="50"/>
      <c r="PNR87" s="50"/>
      <c r="PNS87" s="50"/>
      <c r="PNT87" s="50"/>
      <c r="PNU87" s="50"/>
      <c r="PNV87" s="50"/>
      <c r="PNW87" s="50"/>
      <c r="PNX87" s="50"/>
      <c r="PNY87" s="50"/>
      <c r="PNZ87" s="50"/>
      <c r="POA87" s="50"/>
      <c r="POB87" s="50"/>
      <c r="POC87" s="50"/>
      <c r="POD87" s="50"/>
      <c r="POE87" s="50"/>
      <c r="POF87" s="50"/>
      <c r="POG87" s="50"/>
      <c r="POH87" s="50"/>
      <c r="POI87" s="50"/>
      <c r="POJ87" s="50"/>
      <c r="POK87" s="50"/>
      <c r="POL87" s="50"/>
      <c r="POM87" s="50"/>
      <c r="PON87" s="50"/>
      <c r="POO87" s="50"/>
      <c r="POP87" s="50"/>
      <c r="POQ87" s="50"/>
      <c r="POR87" s="50"/>
      <c r="POS87" s="50"/>
      <c r="POT87" s="50"/>
      <c r="POU87" s="50"/>
      <c r="POV87" s="50"/>
      <c r="POW87" s="50"/>
      <c r="POX87" s="50"/>
      <c r="POY87" s="50"/>
      <c r="POZ87" s="50"/>
      <c r="PPA87" s="50"/>
      <c r="PPB87" s="50"/>
      <c r="PPC87" s="50"/>
      <c r="PPD87" s="50"/>
      <c r="PPE87" s="50"/>
      <c r="PPF87" s="50"/>
      <c r="PPG87" s="50"/>
      <c r="PPH87" s="50"/>
      <c r="PPI87" s="50"/>
      <c r="PPJ87" s="50"/>
      <c r="PPK87" s="50"/>
      <c r="PPL87" s="50"/>
      <c r="PPM87" s="50"/>
      <c r="PPN87" s="50"/>
      <c r="PPO87" s="50"/>
      <c r="PPP87" s="50"/>
      <c r="PPQ87" s="50"/>
      <c r="PPR87" s="50"/>
      <c r="PPS87" s="50"/>
      <c r="PPT87" s="50"/>
      <c r="PPU87" s="50"/>
      <c r="PPV87" s="50"/>
      <c r="PPW87" s="50"/>
      <c r="PPX87" s="50"/>
      <c r="PPY87" s="50"/>
      <c r="PPZ87" s="50"/>
      <c r="PQA87" s="50"/>
      <c r="PQB87" s="50"/>
      <c r="PQC87" s="50"/>
      <c r="PQD87" s="50"/>
      <c r="PQE87" s="50"/>
      <c r="PQF87" s="50"/>
      <c r="PQG87" s="50"/>
      <c r="PQH87" s="50"/>
      <c r="PQI87" s="50"/>
      <c r="PQJ87" s="50"/>
      <c r="PQK87" s="50"/>
      <c r="PQL87" s="50"/>
      <c r="PQM87" s="50"/>
      <c r="PQN87" s="50"/>
      <c r="PQO87" s="50"/>
      <c r="PQP87" s="50"/>
      <c r="PQQ87" s="50"/>
      <c r="PQR87" s="50"/>
      <c r="PQS87" s="50"/>
      <c r="PQT87" s="50"/>
      <c r="PQU87" s="50"/>
      <c r="PQV87" s="50"/>
      <c r="PQW87" s="50"/>
      <c r="PQX87" s="50"/>
      <c r="PQY87" s="50"/>
      <c r="PQZ87" s="50"/>
      <c r="PRA87" s="50"/>
      <c r="PRB87" s="50"/>
      <c r="PRC87" s="50"/>
      <c r="PRD87" s="50"/>
      <c r="PRE87" s="50"/>
      <c r="PRF87" s="50"/>
      <c r="PRG87" s="50"/>
      <c r="PRH87" s="50"/>
      <c r="PRI87" s="50"/>
      <c r="PRJ87" s="50"/>
      <c r="PRK87" s="50"/>
      <c r="PRL87" s="50"/>
      <c r="PRM87" s="50"/>
      <c r="PRN87" s="50"/>
      <c r="PRO87" s="50"/>
      <c r="PRP87" s="50"/>
      <c r="PRQ87" s="50"/>
      <c r="PRR87" s="50"/>
      <c r="PRS87" s="50"/>
      <c r="PRT87" s="50"/>
      <c r="PRU87" s="50"/>
      <c r="PRV87" s="50"/>
      <c r="PRW87" s="50"/>
      <c r="PRX87" s="50"/>
      <c r="PRY87" s="50"/>
      <c r="PRZ87" s="50"/>
      <c r="PSA87" s="50"/>
      <c r="PSB87" s="50"/>
      <c r="PSC87" s="50"/>
      <c r="PSD87" s="50"/>
      <c r="PSE87" s="50"/>
      <c r="PSF87" s="50"/>
      <c r="PSG87" s="50"/>
      <c r="PSH87" s="50"/>
      <c r="PSI87" s="50"/>
      <c r="PSJ87" s="50"/>
      <c r="PSK87" s="50"/>
      <c r="PSL87" s="50"/>
      <c r="PSM87" s="50"/>
      <c r="PSN87" s="50"/>
      <c r="PSO87" s="50"/>
      <c r="PSP87" s="50"/>
      <c r="PSQ87" s="50"/>
      <c r="PSR87" s="50"/>
      <c r="PSS87" s="50"/>
      <c r="PST87" s="50"/>
      <c r="PSU87" s="50"/>
      <c r="PSV87" s="50"/>
      <c r="PSW87" s="50"/>
      <c r="PSX87" s="50"/>
      <c r="PSY87" s="50"/>
      <c r="PSZ87" s="50"/>
      <c r="PTA87" s="50"/>
      <c r="PTB87" s="50"/>
      <c r="PTC87" s="50"/>
      <c r="PTD87" s="50"/>
      <c r="PTE87" s="50"/>
      <c r="PTF87" s="50"/>
      <c r="PTG87" s="50"/>
      <c r="PTH87" s="50"/>
      <c r="PTI87" s="50"/>
      <c r="PTJ87" s="50"/>
      <c r="PTK87" s="50"/>
      <c r="PTL87" s="50"/>
      <c r="PTM87" s="50"/>
      <c r="PTN87" s="50"/>
      <c r="PTO87" s="50"/>
      <c r="PTP87" s="50"/>
      <c r="PTQ87" s="50"/>
      <c r="PTR87" s="50"/>
      <c r="PTS87" s="50"/>
      <c r="PTT87" s="50"/>
      <c r="PTU87" s="50"/>
      <c r="PTV87" s="50"/>
      <c r="PTW87" s="50"/>
      <c r="PTX87" s="50"/>
      <c r="PTY87" s="50"/>
      <c r="PTZ87" s="50"/>
      <c r="PUA87" s="50"/>
      <c r="PUB87" s="50"/>
      <c r="PUC87" s="50"/>
      <c r="PUD87" s="50"/>
      <c r="PUE87" s="50"/>
      <c r="PUF87" s="50"/>
      <c r="PUG87" s="50"/>
      <c r="PUH87" s="50"/>
      <c r="PUI87" s="50"/>
      <c r="PUJ87" s="50"/>
      <c r="PUK87" s="50"/>
      <c r="PUL87" s="50"/>
      <c r="PUM87" s="50"/>
      <c r="PUN87" s="50"/>
      <c r="PUO87" s="50"/>
      <c r="PUP87" s="50"/>
      <c r="PUQ87" s="50"/>
      <c r="PUR87" s="50"/>
      <c r="PUS87" s="50"/>
      <c r="PUT87" s="50"/>
      <c r="PUU87" s="50"/>
      <c r="PUV87" s="50"/>
      <c r="PUW87" s="50"/>
      <c r="PUX87" s="50"/>
      <c r="PUY87" s="50"/>
      <c r="PUZ87" s="50"/>
      <c r="PVA87" s="50"/>
      <c r="PVB87" s="50"/>
      <c r="PVC87" s="50"/>
      <c r="PVD87" s="50"/>
      <c r="PVE87" s="50"/>
      <c r="PVF87" s="50"/>
      <c r="PVG87" s="50"/>
      <c r="PVH87" s="50"/>
      <c r="PVI87" s="50"/>
      <c r="PVJ87" s="50"/>
      <c r="PVK87" s="50"/>
      <c r="PVL87" s="50"/>
      <c r="PVM87" s="50"/>
      <c r="PVN87" s="50"/>
      <c r="PVO87" s="50"/>
      <c r="PVP87" s="50"/>
      <c r="PVQ87" s="50"/>
      <c r="PVR87" s="50"/>
      <c r="PVS87" s="50"/>
      <c r="PVT87" s="50"/>
      <c r="PVU87" s="50"/>
      <c r="PVV87" s="50"/>
      <c r="PVW87" s="50"/>
      <c r="PVX87" s="50"/>
      <c r="PVY87" s="50"/>
      <c r="PVZ87" s="50"/>
      <c r="PWA87" s="50"/>
      <c r="PWB87" s="50"/>
      <c r="PWC87" s="50"/>
      <c r="PWD87" s="50"/>
      <c r="PWE87" s="50"/>
      <c r="PWF87" s="50"/>
      <c r="PWG87" s="50"/>
      <c r="PWH87" s="50"/>
      <c r="PWI87" s="50"/>
      <c r="PWJ87" s="50"/>
      <c r="PWK87" s="50"/>
      <c r="PWL87" s="50"/>
      <c r="PWM87" s="50"/>
      <c r="PWN87" s="50"/>
      <c r="PWO87" s="50"/>
      <c r="PWP87" s="50"/>
      <c r="PWQ87" s="50"/>
      <c r="PWR87" s="50"/>
      <c r="PWS87" s="50"/>
      <c r="PWT87" s="50"/>
      <c r="PWU87" s="50"/>
      <c r="PWV87" s="50"/>
      <c r="PWW87" s="50"/>
      <c r="PWX87" s="50"/>
      <c r="PWY87" s="50"/>
      <c r="PWZ87" s="50"/>
      <c r="PXA87" s="50"/>
      <c r="PXB87" s="50"/>
      <c r="PXC87" s="50"/>
      <c r="PXD87" s="50"/>
      <c r="PXE87" s="50"/>
      <c r="PXF87" s="50"/>
      <c r="PXG87" s="50"/>
      <c r="PXH87" s="50"/>
      <c r="PXI87" s="50"/>
      <c r="PXJ87" s="50"/>
      <c r="PXK87" s="50"/>
      <c r="PXL87" s="50"/>
      <c r="PXM87" s="50"/>
      <c r="PXN87" s="50"/>
      <c r="PXO87" s="50"/>
      <c r="PXP87" s="50"/>
      <c r="PXQ87" s="50"/>
      <c r="PXR87" s="50"/>
      <c r="PXS87" s="50"/>
      <c r="PXT87" s="50"/>
      <c r="PXU87" s="50"/>
      <c r="PXV87" s="50"/>
      <c r="PXW87" s="50"/>
      <c r="PXX87" s="50"/>
      <c r="PXY87" s="50"/>
      <c r="PXZ87" s="50"/>
      <c r="PYA87" s="50"/>
      <c r="PYB87" s="50"/>
      <c r="PYC87" s="50"/>
      <c r="PYD87" s="50"/>
      <c r="PYE87" s="50"/>
      <c r="PYF87" s="50"/>
      <c r="PYG87" s="50"/>
      <c r="PYH87" s="50"/>
      <c r="PYI87" s="50"/>
      <c r="PYJ87" s="50"/>
      <c r="PYK87" s="50"/>
      <c r="PYL87" s="50"/>
      <c r="PYM87" s="50"/>
      <c r="PYN87" s="50"/>
      <c r="PYO87" s="50"/>
      <c r="PYP87" s="50"/>
      <c r="PYQ87" s="50"/>
      <c r="PYR87" s="50"/>
      <c r="PYS87" s="50"/>
      <c r="PYT87" s="50"/>
      <c r="PYU87" s="50"/>
      <c r="PYV87" s="50"/>
      <c r="PYW87" s="50"/>
      <c r="PYX87" s="50"/>
      <c r="PYY87" s="50"/>
      <c r="PYZ87" s="50"/>
      <c r="PZA87" s="50"/>
      <c r="PZB87" s="50"/>
      <c r="PZC87" s="50"/>
      <c r="PZD87" s="50"/>
      <c r="PZE87" s="50"/>
      <c r="PZF87" s="50"/>
      <c r="PZG87" s="50"/>
      <c r="PZH87" s="50"/>
      <c r="PZI87" s="50"/>
      <c r="PZJ87" s="50"/>
      <c r="PZK87" s="50"/>
      <c r="PZL87" s="50"/>
      <c r="PZM87" s="50"/>
      <c r="PZN87" s="50"/>
      <c r="PZO87" s="50"/>
      <c r="PZP87" s="50"/>
      <c r="PZQ87" s="50"/>
      <c r="PZR87" s="50"/>
      <c r="PZS87" s="50"/>
      <c r="PZT87" s="50"/>
      <c r="PZU87" s="50"/>
      <c r="PZV87" s="50"/>
      <c r="PZW87" s="50"/>
      <c r="PZX87" s="50"/>
      <c r="PZY87" s="50"/>
      <c r="PZZ87" s="50"/>
      <c r="QAA87" s="50"/>
      <c r="QAB87" s="50"/>
      <c r="QAC87" s="50"/>
      <c r="QAD87" s="50"/>
      <c r="QAE87" s="50"/>
      <c r="QAF87" s="50"/>
      <c r="QAG87" s="50"/>
      <c r="QAH87" s="50"/>
      <c r="QAI87" s="50"/>
      <c r="QAJ87" s="50"/>
      <c r="QAK87" s="50"/>
      <c r="QAL87" s="50"/>
      <c r="QAM87" s="50"/>
      <c r="QAN87" s="50"/>
      <c r="QAO87" s="50"/>
      <c r="QAP87" s="50"/>
      <c r="QAQ87" s="50"/>
      <c r="QAR87" s="50"/>
      <c r="QAS87" s="50"/>
      <c r="QAT87" s="50"/>
      <c r="QAU87" s="50"/>
      <c r="QAV87" s="50"/>
      <c r="QAW87" s="50"/>
      <c r="QAX87" s="50"/>
      <c r="QAY87" s="50"/>
      <c r="QAZ87" s="50"/>
      <c r="QBA87" s="50"/>
      <c r="QBB87" s="50"/>
      <c r="QBC87" s="50"/>
      <c r="QBD87" s="50"/>
      <c r="QBE87" s="50"/>
      <c r="QBF87" s="50"/>
      <c r="QBG87" s="50"/>
      <c r="QBH87" s="50"/>
      <c r="QBI87" s="50"/>
      <c r="QBJ87" s="50"/>
      <c r="QBK87" s="50"/>
      <c r="QBL87" s="50"/>
      <c r="QBM87" s="50"/>
      <c r="QBN87" s="50"/>
      <c r="QBO87" s="50"/>
      <c r="QBP87" s="50"/>
      <c r="QBQ87" s="50"/>
      <c r="QBR87" s="50"/>
      <c r="QBS87" s="50"/>
      <c r="QBT87" s="50"/>
      <c r="QBU87" s="50"/>
      <c r="QBV87" s="50"/>
      <c r="QBW87" s="50"/>
      <c r="QBX87" s="50"/>
      <c r="QBY87" s="50"/>
      <c r="QBZ87" s="50"/>
      <c r="QCA87" s="50"/>
      <c r="QCB87" s="50"/>
      <c r="QCC87" s="50"/>
      <c r="QCD87" s="50"/>
      <c r="QCE87" s="50"/>
      <c r="QCF87" s="50"/>
      <c r="QCG87" s="50"/>
      <c r="QCH87" s="50"/>
      <c r="QCI87" s="50"/>
      <c r="QCJ87" s="50"/>
      <c r="QCK87" s="50"/>
      <c r="QCL87" s="50"/>
      <c r="QCM87" s="50"/>
      <c r="QCN87" s="50"/>
      <c r="QCO87" s="50"/>
      <c r="QCP87" s="50"/>
      <c r="QCQ87" s="50"/>
      <c r="QCR87" s="50"/>
      <c r="QCS87" s="50"/>
      <c r="QCT87" s="50"/>
      <c r="QCU87" s="50"/>
      <c r="QCV87" s="50"/>
      <c r="QCW87" s="50"/>
      <c r="QCX87" s="50"/>
      <c r="QCY87" s="50"/>
      <c r="QCZ87" s="50"/>
      <c r="QDA87" s="50"/>
      <c r="QDB87" s="50"/>
      <c r="QDC87" s="50"/>
      <c r="QDD87" s="50"/>
      <c r="QDE87" s="50"/>
      <c r="QDF87" s="50"/>
      <c r="QDG87" s="50"/>
      <c r="QDH87" s="50"/>
      <c r="QDI87" s="50"/>
      <c r="QDJ87" s="50"/>
      <c r="QDK87" s="50"/>
      <c r="QDL87" s="50"/>
      <c r="QDM87" s="50"/>
      <c r="QDN87" s="50"/>
      <c r="QDO87" s="50"/>
      <c r="QDP87" s="50"/>
      <c r="QDQ87" s="50"/>
      <c r="QDR87" s="50"/>
      <c r="QDS87" s="50"/>
      <c r="QDT87" s="50"/>
      <c r="QDU87" s="50"/>
      <c r="QDV87" s="50"/>
      <c r="QDW87" s="50"/>
      <c r="QDX87" s="50"/>
      <c r="QDY87" s="50"/>
      <c r="QDZ87" s="50"/>
      <c r="QEA87" s="50"/>
      <c r="QEB87" s="50"/>
      <c r="QEC87" s="50"/>
      <c r="QED87" s="50"/>
      <c r="QEE87" s="50"/>
      <c r="QEF87" s="50"/>
      <c r="QEG87" s="50"/>
      <c r="QEH87" s="50"/>
      <c r="QEI87" s="50"/>
      <c r="QEJ87" s="50"/>
      <c r="QEK87" s="50"/>
      <c r="QEL87" s="50"/>
      <c r="QEM87" s="50"/>
      <c r="QEN87" s="50"/>
      <c r="QEO87" s="50"/>
      <c r="QEP87" s="50"/>
      <c r="QEQ87" s="50"/>
      <c r="QER87" s="50"/>
      <c r="QES87" s="50"/>
      <c r="QET87" s="50"/>
      <c r="QEU87" s="50"/>
      <c r="QEV87" s="50"/>
      <c r="QEW87" s="50"/>
      <c r="QEX87" s="50"/>
      <c r="QEY87" s="50"/>
      <c r="QEZ87" s="50"/>
      <c r="QFA87" s="50"/>
      <c r="QFB87" s="50"/>
      <c r="QFC87" s="50"/>
      <c r="QFD87" s="50"/>
      <c r="QFE87" s="50"/>
      <c r="QFF87" s="50"/>
      <c r="QFG87" s="50"/>
      <c r="QFH87" s="50"/>
      <c r="QFI87" s="50"/>
      <c r="QFJ87" s="50"/>
      <c r="QFK87" s="50"/>
      <c r="QFL87" s="50"/>
      <c r="QFM87" s="50"/>
      <c r="QFN87" s="50"/>
      <c r="QFO87" s="50"/>
      <c r="QFP87" s="50"/>
      <c r="QFQ87" s="50"/>
      <c r="QFR87" s="50"/>
      <c r="QFS87" s="50"/>
      <c r="QFT87" s="50"/>
      <c r="QFU87" s="50"/>
      <c r="QFV87" s="50"/>
      <c r="QFW87" s="50"/>
      <c r="QFX87" s="50"/>
      <c r="QFY87" s="50"/>
      <c r="QFZ87" s="50"/>
      <c r="QGA87" s="50"/>
      <c r="QGB87" s="50"/>
      <c r="QGC87" s="50"/>
      <c r="QGD87" s="50"/>
      <c r="QGE87" s="50"/>
      <c r="QGF87" s="50"/>
      <c r="QGG87" s="50"/>
      <c r="QGH87" s="50"/>
      <c r="QGI87" s="50"/>
      <c r="QGJ87" s="50"/>
      <c r="QGK87" s="50"/>
      <c r="QGL87" s="50"/>
      <c r="QGM87" s="50"/>
      <c r="QGN87" s="50"/>
      <c r="QGO87" s="50"/>
      <c r="QGP87" s="50"/>
      <c r="QGQ87" s="50"/>
      <c r="QGR87" s="50"/>
      <c r="QGS87" s="50"/>
      <c r="QGT87" s="50"/>
      <c r="QGU87" s="50"/>
      <c r="QGV87" s="50"/>
      <c r="QGW87" s="50"/>
      <c r="QGX87" s="50"/>
      <c r="QGY87" s="50"/>
      <c r="QGZ87" s="50"/>
      <c r="QHA87" s="50"/>
      <c r="QHB87" s="50"/>
      <c r="QHC87" s="50"/>
      <c r="QHD87" s="50"/>
      <c r="QHE87" s="50"/>
      <c r="QHF87" s="50"/>
      <c r="QHG87" s="50"/>
      <c r="QHH87" s="50"/>
      <c r="QHI87" s="50"/>
      <c r="QHJ87" s="50"/>
      <c r="QHK87" s="50"/>
      <c r="QHL87" s="50"/>
      <c r="QHM87" s="50"/>
      <c r="QHN87" s="50"/>
      <c r="QHO87" s="50"/>
      <c r="QHP87" s="50"/>
      <c r="QHQ87" s="50"/>
      <c r="QHR87" s="50"/>
      <c r="QHS87" s="50"/>
      <c r="QHT87" s="50"/>
      <c r="QHU87" s="50"/>
      <c r="QHV87" s="50"/>
      <c r="QHW87" s="50"/>
      <c r="QHX87" s="50"/>
      <c r="QHY87" s="50"/>
      <c r="QHZ87" s="50"/>
      <c r="QIA87" s="50"/>
      <c r="QIB87" s="50"/>
      <c r="QIC87" s="50"/>
      <c r="QID87" s="50"/>
      <c r="QIE87" s="50"/>
      <c r="QIF87" s="50"/>
      <c r="QIG87" s="50"/>
      <c r="QIH87" s="50"/>
      <c r="QII87" s="50"/>
      <c r="QIJ87" s="50"/>
      <c r="QIK87" s="50"/>
      <c r="QIL87" s="50"/>
      <c r="QIM87" s="50"/>
      <c r="QIN87" s="50"/>
      <c r="QIO87" s="50"/>
      <c r="QIP87" s="50"/>
      <c r="QIQ87" s="50"/>
      <c r="QIR87" s="50"/>
      <c r="QIS87" s="50"/>
      <c r="QIT87" s="50"/>
      <c r="QIU87" s="50"/>
      <c r="QIV87" s="50"/>
      <c r="QIW87" s="50"/>
      <c r="QIX87" s="50"/>
      <c r="QIY87" s="50"/>
      <c r="QIZ87" s="50"/>
      <c r="QJA87" s="50"/>
      <c r="QJB87" s="50"/>
      <c r="QJC87" s="50"/>
      <c r="QJD87" s="50"/>
      <c r="QJE87" s="50"/>
      <c r="QJF87" s="50"/>
      <c r="QJG87" s="50"/>
      <c r="QJH87" s="50"/>
      <c r="QJI87" s="50"/>
      <c r="QJJ87" s="50"/>
      <c r="QJK87" s="50"/>
      <c r="QJL87" s="50"/>
      <c r="QJM87" s="50"/>
      <c r="QJN87" s="50"/>
      <c r="QJO87" s="50"/>
      <c r="QJP87" s="50"/>
      <c r="QJQ87" s="50"/>
      <c r="QJR87" s="50"/>
      <c r="QJS87" s="50"/>
      <c r="QJT87" s="50"/>
      <c r="QJU87" s="50"/>
      <c r="QJV87" s="50"/>
      <c r="QJW87" s="50"/>
      <c r="QJX87" s="50"/>
      <c r="QJY87" s="50"/>
      <c r="QJZ87" s="50"/>
      <c r="QKA87" s="50"/>
      <c r="QKB87" s="50"/>
      <c r="QKC87" s="50"/>
      <c r="QKD87" s="50"/>
      <c r="QKE87" s="50"/>
      <c r="QKF87" s="50"/>
      <c r="QKG87" s="50"/>
      <c r="QKH87" s="50"/>
      <c r="QKI87" s="50"/>
      <c r="QKJ87" s="50"/>
      <c r="QKK87" s="50"/>
      <c r="QKL87" s="50"/>
      <c r="QKM87" s="50"/>
      <c r="QKN87" s="50"/>
      <c r="QKO87" s="50"/>
      <c r="QKP87" s="50"/>
      <c r="QKQ87" s="50"/>
      <c r="QKR87" s="50"/>
      <c r="QKS87" s="50"/>
      <c r="QKT87" s="50"/>
      <c r="QKU87" s="50"/>
      <c r="QKV87" s="50"/>
      <c r="QKW87" s="50"/>
      <c r="QKX87" s="50"/>
      <c r="QKY87" s="50"/>
      <c r="QKZ87" s="50"/>
      <c r="QLA87" s="50"/>
      <c r="QLB87" s="50"/>
      <c r="QLC87" s="50"/>
      <c r="QLD87" s="50"/>
      <c r="QLE87" s="50"/>
      <c r="QLF87" s="50"/>
      <c r="QLG87" s="50"/>
      <c r="QLH87" s="50"/>
      <c r="QLI87" s="50"/>
      <c r="QLJ87" s="50"/>
      <c r="QLK87" s="50"/>
      <c r="QLL87" s="50"/>
      <c r="QLM87" s="50"/>
      <c r="QLN87" s="50"/>
      <c r="QLO87" s="50"/>
      <c r="QLP87" s="50"/>
      <c r="QLQ87" s="50"/>
      <c r="QLR87" s="50"/>
      <c r="QLS87" s="50"/>
      <c r="QLT87" s="50"/>
      <c r="QLU87" s="50"/>
      <c r="QLV87" s="50"/>
      <c r="QLW87" s="50"/>
      <c r="QLX87" s="50"/>
      <c r="QLY87" s="50"/>
      <c r="QLZ87" s="50"/>
      <c r="QMA87" s="50"/>
      <c r="QMB87" s="50"/>
      <c r="QMC87" s="50"/>
      <c r="QMD87" s="50"/>
      <c r="QME87" s="50"/>
      <c r="QMF87" s="50"/>
      <c r="QMG87" s="50"/>
      <c r="QMH87" s="50"/>
      <c r="QMI87" s="50"/>
      <c r="QMJ87" s="50"/>
      <c r="QMK87" s="50"/>
      <c r="QML87" s="50"/>
      <c r="QMM87" s="50"/>
      <c r="QMN87" s="50"/>
      <c r="QMO87" s="50"/>
      <c r="QMP87" s="50"/>
      <c r="QMQ87" s="50"/>
      <c r="QMR87" s="50"/>
      <c r="QMS87" s="50"/>
      <c r="QMT87" s="50"/>
      <c r="QMU87" s="50"/>
      <c r="QMV87" s="50"/>
      <c r="QMW87" s="50"/>
      <c r="QMX87" s="50"/>
      <c r="QMY87" s="50"/>
      <c r="QMZ87" s="50"/>
      <c r="QNA87" s="50"/>
      <c r="QNB87" s="50"/>
      <c r="QNC87" s="50"/>
      <c r="QND87" s="50"/>
      <c r="QNE87" s="50"/>
      <c r="QNF87" s="50"/>
      <c r="QNG87" s="50"/>
      <c r="QNH87" s="50"/>
      <c r="QNI87" s="50"/>
      <c r="QNJ87" s="50"/>
      <c r="QNK87" s="50"/>
      <c r="QNL87" s="50"/>
      <c r="QNM87" s="50"/>
      <c r="QNN87" s="50"/>
      <c r="QNO87" s="50"/>
      <c r="QNP87" s="50"/>
      <c r="QNQ87" s="50"/>
      <c r="QNR87" s="50"/>
      <c r="QNS87" s="50"/>
      <c r="QNT87" s="50"/>
      <c r="QNU87" s="50"/>
      <c r="QNV87" s="50"/>
      <c r="QNW87" s="50"/>
      <c r="QNX87" s="50"/>
      <c r="QNY87" s="50"/>
      <c r="QNZ87" s="50"/>
      <c r="QOA87" s="50"/>
      <c r="QOB87" s="50"/>
      <c r="QOC87" s="50"/>
      <c r="QOD87" s="50"/>
      <c r="QOE87" s="50"/>
      <c r="QOF87" s="50"/>
      <c r="QOG87" s="50"/>
      <c r="QOH87" s="50"/>
      <c r="QOI87" s="50"/>
      <c r="QOJ87" s="50"/>
      <c r="QOK87" s="50"/>
      <c r="QOL87" s="50"/>
      <c r="QOM87" s="50"/>
      <c r="QON87" s="50"/>
      <c r="QOO87" s="50"/>
      <c r="QOP87" s="50"/>
      <c r="QOQ87" s="50"/>
      <c r="QOR87" s="50"/>
      <c r="QOS87" s="50"/>
      <c r="QOT87" s="50"/>
      <c r="QOU87" s="50"/>
      <c r="QOV87" s="50"/>
      <c r="QOW87" s="50"/>
      <c r="QOX87" s="50"/>
      <c r="QOY87" s="50"/>
      <c r="QOZ87" s="50"/>
      <c r="QPA87" s="50"/>
      <c r="QPB87" s="50"/>
      <c r="QPC87" s="50"/>
      <c r="QPD87" s="50"/>
      <c r="QPE87" s="50"/>
      <c r="QPF87" s="50"/>
      <c r="QPG87" s="50"/>
      <c r="QPH87" s="50"/>
      <c r="QPI87" s="50"/>
      <c r="QPJ87" s="50"/>
      <c r="QPK87" s="50"/>
      <c r="QPL87" s="50"/>
      <c r="QPM87" s="50"/>
      <c r="QPN87" s="50"/>
      <c r="QPO87" s="50"/>
      <c r="QPP87" s="50"/>
      <c r="QPQ87" s="50"/>
      <c r="QPR87" s="50"/>
      <c r="QPS87" s="50"/>
      <c r="QPT87" s="50"/>
      <c r="QPU87" s="50"/>
      <c r="QPV87" s="50"/>
      <c r="QPW87" s="50"/>
      <c r="QPX87" s="50"/>
      <c r="QPY87" s="50"/>
      <c r="QPZ87" s="50"/>
      <c r="QQA87" s="50"/>
      <c r="QQB87" s="50"/>
      <c r="QQC87" s="50"/>
      <c r="QQD87" s="50"/>
      <c r="QQE87" s="50"/>
      <c r="QQF87" s="50"/>
      <c r="QQG87" s="50"/>
      <c r="QQH87" s="50"/>
      <c r="QQI87" s="50"/>
      <c r="QQJ87" s="50"/>
      <c r="QQK87" s="50"/>
      <c r="QQL87" s="50"/>
      <c r="QQM87" s="50"/>
      <c r="QQN87" s="50"/>
      <c r="QQO87" s="50"/>
      <c r="QQP87" s="50"/>
      <c r="QQQ87" s="50"/>
      <c r="QQR87" s="50"/>
      <c r="QQS87" s="50"/>
      <c r="QQT87" s="50"/>
      <c r="QQU87" s="50"/>
      <c r="QQV87" s="50"/>
      <c r="QQW87" s="50"/>
      <c r="QQX87" s="50"/>
      <c r="QQY87" s="50"/>
      <c r="QQZ87" s="50"/>
      <c r="QRA87" s="50"/>
      <c r="QRB87" s="50"/>
      <c r="QRC87" s="50"/>
      <c r="QRD87" s="50"/>
      <c r="QRE87" s="50"/>
      <c r="QRF87" s="50"/>
      <c r="QRG87" s="50"/>
      <c r="QRH87" s="50"/>
      <c r="QRI87" s="50"/>
      <c r="QRJ87" s="50"/>
      <c r="QRK87" s="50"/>
      <c r="QRL87" s="50"/>
      <c r="QRM87" s="50"/>
      <c r="QRN87" s="50"/>
      <c r="QRO87" s="50"/>
      <c r="QRP87" s="50"/>
      <c r="QRQ87" s="50"/>
      <c r="QRR87" s="50"/>
      <c r="QRS87" s="50"/>
      <c r="QRT87" s="50"/>
      <c r="QRU87" s="50"/>
      <c r="QRV87" s="50"/>
      <c r="QRW87" s="50"/>
      <c r="QRX87" s="50"/>
      <c r="QRY87" s="50"/>
      <c r="QRZ87" s="50"/>
      <c r="QSA87" s="50"/>
      <c r="QSB87" s="50"/>
      <c r="QSC87" s="50"/>
      <c r="QSD87" s="50"/>
      <c r="QSE87" s="50"/>
      <c r="QSF87" s="50"/>
      <c r="QSG87" s="50"/>
      <c r="QSH87" s="50"/>
      <c r="QSI87" s="50"/>
      <c r="QSJ87" s="50"/>
      <c r="QSK87" s="50"/>
      <c r="QSL87" s="50"/>
      <c r="QSM87" s="50"/>
      <c r="QSN87" s="50"/>
      <c r="QSO87" s="50"/>
      <c r="QSP87" s="50"/>
      <c r="QSQ87" s="50"/>
      <c r="QSR87" s="50"/>
      <c r="QSS87" s="50"/>
      <c r="QST87" s="50"/>
      <c r="QSU87" s="50"/>
      <c r="QSV87" s="50"/>
      <c r="QSW87" s="50"/>
      <c r="QSX87" s="50"/>
      <c r="QSY87" s="50"/>
      <c r="QSZ87" s="50"/>
      <c r="QTA87" s="50"/>
      <c r="QTB87" s="50"/>
      <c r="QTC87" s="50"/>
      <c r="QTD87" s="50"/>
      <c r="QTE87" s="50"/>
      <c r="QTF87" s="50"/>
      <c r="QTG87" s="50"/>
      <c r="QTH87" s="50"/>
      <c r="QTI87" s="50"/>
      <c r="QTJ87" s="50"/>
      <c r="QTK87" s="50"/>
      <c r="QTL87" s="50"/>
      <c r="QTM87" s="50"/>
      <c r="QTN87" s="50"/>
      <c r="QTO87" s="50"/>
      <c r="QTP87" s="50"/>
      <c r="QTQ87" s="50"/>
      <c r="QTR87" s="50"/>
      <c r="QTS87" s="50"/>
      <c r="QTT87" s="50"/>
      <c r="QTU87" s="50"/>
      <c r="QTV87" s="50"/>
      <c r="QTW87" s="50"/>
      <c r="QTX87" s="50"/>
      <c r="QTY87" s="50"/>
      <c r="QTZ87" s="50"/>
      <c r="QUA87" s="50"/>
      <c r="QUB87" s="50"/>
      <c r="QUC87" s="50"/>
      <c r="QUD87" s="50"/>
      <c r="QUE87" s="50"/>
      <c r="QUF87" s="50"/>
      <c r="QUG87" s="50"/>
      <c r="QUH87" s="50"/>
      <c r="QUI87" s="50"/>
      <c r="QUJ87" s="50"/>
      <c r="QUK87" s="50"/>
      <c r="QUL87" s="50"/>
      <c r="QUM87" s="50"/>
      <c r="QUN87" s="50"/>
      <c r="QUO87" s="50"/>
      <c r="QUP87" s="50"/>
      <c r="QUQ87" s="50"/>
      <c r="QUR87" s="50"/>
      <c r="QUS87" s="50"/>
      <c r="QUT87" s="50"/>
      <c r="QUU87" s="50"/>
      <c r="QUV87" s="50"/>
      <c r="QUW87" s="50"/>
      <c r="QUX87" s="50"/>
      <c r="QUY87" s="50"/>
      <c r="QUZ87" s="50"/>
      <c r="QVA87" s="50"/>
      <c r="QVB87" s="50"/>
      <c r="QVC87" s="50"/>
      <c r="QVD87" s="50"/>
      <c r="QVE87" s="50"/>
      <c r="QVF87" s="50"/>
      <c r="QVG87" s="50"/>
      <c r="QVH87" s="50"/>
      <c r="QVI87" s="50"/>
      <c r="QVJ87" s="50"/>
      <c r="QVK87" s="50"/>
      <c r="QVL87" s="50"/>
      <c r="QVM87" s="50"/>
      <c r="QVN87" s="50"/>
      <c r="QVO87" s="50"/>
      <c r="QVP87" s="50"/>
      <c r="QVQ87" s="50"/>
      <c r="QVR87" s="50"/>
      <c r="QVS87" s="50"/>
      <c r="QVT87" s="50"/>
      <c r="QVU87" s="50"/>
      <c r="QVV87" s="50"/>
      <c r="QVW87" s="50"/>
      <c r="QVX87" s="50"/>
      <c r="QVY87" s="50"/>
      <c r="QVZ87" s="50"/>
      <c r="QWA87" s="50"/>
      <c r="QWB87" s="50"/>
      <c r="QWC87" s="50"/>
      <c r="QWD87" s="50"/>
      <c r="QWE87" s="50"/>
      <c r="QWF87" s="50"/>
      <c r="QWG87" s="50"/>
      <c r="QWH87" s="50"/>
      <c r="QWI87" s="50"/>
      <c r="QWJ87" s="50"/>
      <c r="QWK87" s="50"/>
      <c r="QWL87" s="50"/>
      <c r="QWM87" s="50"/>
      <c r="QWN87" s="50"/>
      <c r="QWO87" s="50"/>
      <c r="QWP87" s="50"/>
      <c r="QWQ87" s="50"/>
      <c r="QWR87" s="50"/>
      <c r="QWS87" s="50"/>
      <c r="QWT87" s="50"/>
      <c r="QWU87" s="50"/>
      <c r="QWV87" s="50"/>
      <c r="QWW87" s="50"/>
      <c r="QWX87" s="50"/>
      <c r="QWY87" s="50"/>
      <c r="QWZ87" s="50"/>
      <c r="QXA87" s="50"/>
      <c r="QXB87" s="50"/>
      <c r="QXC87" s="50"/>
      <c r="QXD87" s="50"/>
      <c r="QXE87" s="50"/>
      <c r="QXF87" s="50"/>
      <c r="QXG87" s="50"/>
      <c r="QXH87" s="50"/>
      <c r="QXI87" s="50"/>
      <c r="QXJ87" s="50"/>
      <c r="QXK87" s="50"/>
      <c r="QXL87" s="50"/>
      <c r="QXM87" s="50"/>
      <c r="QXN87" s="50"/>
      <c r="QXO87" s="50"/>
      <c r="QXP87" s="50"/>
      <c r="QXQ87" s="50"/>
      <c r="QXR87" s="50"/>
      <c r="QXS87" s="50"/>
      <c r="QXT87" s="50"/>
      <c r="QXU87" s="50"/>
      <c r="QXV87" s="50"/>
      <c r="QXW87" s="50"/>
      <c r="QXX87" s="50"/>
      <c r="QXY87" s="50"/>
      <c r="QXZ87" s="50"/>
      <c r="QYA87" s="50"/>
      <c r="QYB87" s="50"/>
      <c r="QYC87" s="50"/>
      <c r="QYD87" s="50"/>
      <c r="QYE87" s="50"/>
      <c r="QYF87" s="50"/>
      <c r="QYG87" s="50"/>
      <c r="QYH87" s="50"/>
      <c r="QYI87" s="50"/>
      <c r="QYJ87" s="50"/>
      <c r="QYK87" s="50"/>
      <c r="QYL87" s="50"/>
      <c r="QYM87" s="50"/>
      <c r="QYN87" s="50"/>
      <c r="QYO87" s="50"/>
      <c r="QYP87" s="50"/>
      <c r="QYQ87" s="50"/>
      <c r="QYR87" s="50"/>
      <c r="QYS87" s="50"/>
      <c r="QYT87" s="50"/>
      <c r="QYU87" s="50"/>
      <c r="QYV87" s="50"/>
      <c r="QYW87" s="50"/>
      <c r="QYX87" s="50"/>
      <c r="QYY87" s="50"/>
      <c r="QYZ87" s="50"/>
      <c r="QZA87" s="50"/>
      <c r="QZB87" s="50"/>
      <c r="QZC87" s="50"/>
      <c r="QZD87" s="50"/>
      <c r="QZE87" s="50"/>
      <c r="QZF87" s="50"/>
      <c r="QZG87" s="50"/>
      <c r="QZH87" s="50"/>
      <c r="QZI87" s="50"/>
      <c r="QZJ87" s="50"/>
      <c r="QZK87" s="50"/>
      <c r="QZL87" s="50"/>
      <c r="QZM87" s="50"/>
      <c r="QZN87" s="50"/>
      <c r="QZO87" s="50"/>
      <c r="QZP87" s="50"/>
      <c r="QZQ87" s="50"/>
      <c r="QZR87" s="50"/>
      <c r="QZS87" s="50"/>
      <c r="QZT87" s="50"/>
      <c r="QZU87" s="50"/>
      <c r="QZV87" s="50"/>
      <c r="QZW87" s="50"/>
      <c r="QZX87" s="50"/>
      <c r="QZY87" s="50"/>
      <c r="QZZ87" s="50"/>
      <c r="RAA87" s="50"/>
      <c r="RAB87" s="50"/>
      <c r="RAC87" s="50"/>
      <c r="RAD87" s="50"/>
      <c r="RAE87" s="50"/>
      <c r="RAF87" s="50"/>
      <c r="RAG87" s="50"/>
      <c r="RAH87" s="50"/>
      <c r="RAI87" s="50"/>
      <c r="RAJ87" s="50"/>
      <c r="RAK87" s="50"/>
      <c r="RAL87" s="50"/>
      <c r="RAM87" s="50"/>
      <c r="RAN87" s="50"/>
      <c r="RAO87" s="50"/>
      <c r="RAP87" s="50"/>
      <c r="RAQ87" s="50"/>
      <c r="RAR87" s="50"/>
      <c r="RAS87" s="50"/>
      <c r="RAT87" s="50"/>
      <c r="RAU87" s="50"/>
      <c r="RAV87" s="50"/>
      <c r="RAW87" s="50"/>
      <c r="RAX87" s="50"/>
      <c r="RAY87" s="50"/>
      <c r="RAZ87" s="50"/>
      <c r="RBA87" s="50"/>
      <c r="RBB87" s="50"/>
      <c r="RBC87" s="50"/>
      <c r="RBD87" s="50"/>
      <c r="RBE87" s="50"/>
      <c r="RBF87" s="50"/>
      <c r="RBG87" s="50"/>
      <c r="RBH87" s="50"/>
      <c r="RBI87" s="50"/>
      <c r="RBJ87" s="50"/>
      <c r="RBK87" s="50"/>
      <c r="RBL87" s="50"/>
      <c r="RBM87" s="50"/>
      <c r="RBN87" s="50"/>
      <c r="RBO87" s="50"/>
      <c r="RBP87" s="50"/>
      <c r="RBQ87" s="50"/>
      <c r="RBR87" s="50"/>
      <c r="RBS87" s="50"/>
      <c r="RBT87" s="50"/>
      <c r="RBU87" s="50"/>
      <c r="RBV87" s="50"/>
      <c r="RBW87" s="50"/>
      <c r="RBX87" s="50"/>
      <c r="RBY87" s="50"/>
      <c r="RBZ87" s="50"/>
      <c r="RCA87" s="50"/>
      <c r="RCB87" s="50"/>
      <c r="RCC87" s="50"/>
      <c r="RCD87" s="50"/>
      <c r="RCE87" s="50"/>
      <c r="RCF87" s="50"/>
      <c r="RCG87" s="50"/>
      <c r="RCH87" s="50"/>
      <c r="RCI87" s="50"/>
      <c r="RCJ87" s="50"/>
      <c r="RCK87" s="50"/>
      <c r="RCL87" s="50"/>
      <c r="RCM87" s="50"/>
      <c r="RCN87" s="50"/>
      <c r="RCO87" s="50"/>
      <c r="RCP87" s="50"/>
      <c r="RCQ87" s="50"/>
      <c r="RCR87" s="50"/>
      <c r="RCS87" s="50"/>
      <c r="RCT87" s="50"/>
      <c r="RCU87" s="50"/>
      <c r="RCV87" s="50"/>
      <c r="RCW87" s="50"/>
      <c r="RCX87" s="50"/>
      <c r="RCY87" s="50"/>
      <c r="RCZ87" s="50"/>
      <c r="RDA87" s="50"/>
      <c r="RDB87" s="50"/>
      <c r="RDC87" s="50"/>
      <c r="RDD87" s="50"/>
      <c r="RDE87" s="50"/>
      <c r="RDF87" s="50"/>
      <c r="RDG87" s="50"/>
      <c r="RDH87" s="50"/>
      <c r="RDI87" s="50"/>
      <c r="RDJ87" s="50"/>
      <c r="RDK87" s="50"/>
      <c r="RDL87" s="50"/>
      <c r="RDM87" s="50"/>
      <c r="RDN87" s="50"/>
      <c r="RDO87" s="50"/>
      <c r="RDP87" s="50"/>
      <c r="RDQ87" s="50"/>
      <c r="RDR87" s="50"/>
      <c r="RDS87" s="50"/>
      <c r="RDT87" s="50"/>
      <c r="RDU87" s="50"/>
      <c r="RDV87" s="50"/>
      <c r="RDW87" s="50"/>
      <c r="RDX87" s="50"/>
      <c r="RDY87" s="50"/>
      <c r="RDZ87" s="50"/>
      <c r="REA87" s="50"/>
      <c r="REB87" s="50"/>
      <c r="REC87" s="50"/>
      <c r="RED87" s="50"/>
      <c r="REE87" s="50"/>
      <c r="REF87" s="50"/>
      <c r="REG87" s="50"/>
      <c r="REH87" s="50"/>
      <c r="REI87" s="50"/>
      <c r="REJ87" s="50"/>
      <c r="REK87" s="50"/>
      <c r="REL87" s="50"/>
      <c r="REM87" s="50"/>
      <c r="REN87" s="50"/>
      <c r="REO87" s="50"/>
      <c r="REP87" s="50"/>
      <c r="REQ87" s="50"/>
      <c r="RER87" s="50"/>
      <c r="RES87" s="50"/>
      <c r="RET87" s="50"/>
      <c r="REU87" s="50"/>
      <c r="REV87" s="50"/>
      <c r="REW87" s="50"/>
      <c r="REX87" s="50"/>
      <c r="REY87" s="50"/>
      <c r="REZ87" s="50"/>
      <c r="RFA87" s="50"/>
      <c r="RFB87" s="50"/>
      <c r="RFC87" s="50"/>
      <c r="RFD87" s="50"/>
      <c r="RFE87" s="50"/>
      <c r="RFF87" s="50"/>
      <c r="RFG87" s="50"/>
      <c r="RFH87" s="50"/>
      <c r="RFI87" s="50"/>
      <c r="RFJ87" s="50"/>
      <c r="RFK87" s="50"/>
      <c r="RFL87" s="50"/>
      <c r="RFM87" s="50"/>
      <c r="RFN87" s="50"/>
      <c r="RFO87" s="50"/>
      <c r="RFP87" s="50"/>
      <c r="RFQ87" s="50"/>
      <c r="RFR87" s="50"/>
      <c r="RFS87" s="50"/>
      <c r="RFT87" s="50"/>
      <c r="RFU87" s="50"/>
      <c r="RFV87" s="50"/>
      <c r="RFW87" s="50"/>
      <c r="RFX87" s="50"/>
      <c r="RFY87" s="50"/>
      <c r="RFZ87" s="50"/>
      <c r="RGA87" s="50"/>
      <c r="RGB87" s="50"/>
      <c r="RGC87" s="50"/>
      <c r="RGD87" s="50"/>
      <c r="RGE87" s="50"/>
      <c r="RGF87" s="50"/>
      <c r="RGG87" s="50"/>
      <c r="RGH87" s="50"/>
      <c r="RGI87" s="50"/>
      <c r="RGJ87" s="50"/>
      <c r="RGK87" s="50"/>
      <c r="RGL87" s="50"/>
      <c r="RGM87" s="50"/>
      <c r="RGN87" s="50"/>
      <c r="RGO87" s="50"/>
      <c r="RGP87" s="50"/>
      <c r="RGQ87" s="50"/>
      <c r="RGR87" s="50"/>
      <c r="RGS87" s="50"/>
      <c r="RGT87" s="50"/>
      <c r="RGU87" s="50"/>
      <c r="RGV87" s="50"/>
      <c r="RGW87" s="50"/>
      <c r="RGX87" s="50"/>
      <c r="RGY87" s="50"/>
      <c r="RGZ87" s="50"/>
      <c r="RHA87" s="50"/>
      <c r="RHB87" s="50"/>
      <c r="RHC87" s="50"/>
      <c r="RHD87" s="50"/>
      <c r="RHE87" s="50"/>
      <c r="RHF87" s="50"/>
      <c r="RHG87" s="50"/>
      <c r="RHH87" s="50"/>
      <c r="RHI87" s="50"/>
      <c r="RHJ87" s="50"/>
      <c r="RHK87" s="50"/>
      <c r="RHL87" s="50"/>
      <c r="RHM87" s="50"/>
      <c r="RHN87" s="50"/>
      <c r="RHO87" s="50"/>
      <c r="RHP87" s="50"/>
      <c r="RHQ87" s="50"/>
      <c r="RHR87" s="50"/>
      <c r="RHS87" s="50"/>
      <c r="RHT87" s="50"/>
      <c r="RHU87" s="50"/>
      <c r="RHV87" s="50"/>
      <c r="RHW87" s="50"/>
      <c r="RHX87" s="50"/>
      <c r="RHY87" s="50"/>
      <c r="RHZ87" s="50"/>
      <c r="RIA87" s="50"/>
      <c r="RIB87" s="50"/>
      <c r="RIC87" s="50"/>
      <c r="RID87" s="50"/>
      <c r="RIE87" s="50"/>
      <c r="RIF87" s="50"/>
      <c r="RIG87" s="50"/>
      <c r="RIH87" s="50"/>
      <c r="RII87" s="50"/>
      <c r="RIJ87" s="50"/>
      <c r="RIK87" s="50"/>
      <c r="RIL87" s="50"/>
      <c r="RIM87" s="50"/>
      <c r="RIN87" s="50"/>
      <c r="RIO87" s="50"/>
      <c r="RIP87" s="50"/>
      <c r="RIQ87" s="50"/>
      <c r="RIR87" s="50"/>
      <c r="RIS87" s="50"/>
      <c r="RIT87" s="50"/>
      <c r="RIU87" s="50"/>
      <c r="RIV87" s="50"/>
      <c r="RIW87" s="50"/>
      <c r="RIX87" s="50"/>
      <c r="RIY87" s="50"/>
      <c r="RIZ87" s="50"/>
      <c r="RJA87" s="50"/>
      <c r="RJB87" s="50"/>
      <c r="RJC87" s="50"/>
      <c r="RJD87" s="50"/>
      <c r="RJE87" s="50"/>
      <c r="RJF87" s="50"/>
      <c r="RJG87" s="50"/>
      <c r="RJH87" s="50"/>
      <c r="RJI87" s="50"/>
      <c r="RJJ87" s="50"/>
      <c r="RJK87" s="50"/>
      <c r="RJL87" s="50"/>
      <c r="RJM87" s="50"/>
      <c r="RJN87" s="50"/>
      <c r="RJO87" s="50"/>
      <c r="RJP87" s="50"/>
      <c r="RJQ87" s="50"/>
      <c r="RJR87" s="50"/>
      <c r="RJS87" s="50"/>
      <c r="RJT87" s="50"/>
      <c r="RJU87" s="50"/>
      <c r="RJV87" s="50"/>
      <c r="RJW87" s="50"/>
      <c r="RJX87" s="50"/>
      <c r="RJY87" s="50"/>
      <c r="RJZ87" s="50"/>
      <c r="RKA87" s="50"/>
      <c r="RKB87" s="50"/>
      <c r="RKC87" s="50"/>
      <c r="RKD87" s="50"/>
      <c r="RKE87" s="50"/>
      <c r="RKF87" s="50"/>
      <c r="RKG87" s="50"/>
      <c r="RKH87" s="50"/>
      <c r="RKI87" s="50"/>
      <c r="RKJ87" s="50"/>
      <c r="RKK87" s="50"/>
      <c r="RKL87" s="50"/>
      <c r="RKM87" s="50"/>
      <c r="RKN87" s="50"/>
      <c r="RKO87" s="50"/>
      <c r="RKP87" s="50"/>
      <c r="RKQ87" s="50"/>
      <c r="RKR87" s="50"/>
      <c r="RKS87" s="50"/>
      <c r="RKT87" s="50"/>
      <c r="RKU87" s="50"/>
      <c r="RKV87" s="50"/>
      <c r="RKW87" s="50"/>
      <c r="RKX87" s="50"/>
      <c r="RKY87" s="50"/>
      <c r="RKZ87" s="50"/>
      <c r="RLA87" s="50"/>
      <c r="RLB87" s="50"/>
      <c r="RLC87" s="50"/>
      <c r="RLD87" s="50"/>
      <c r="RLE87" s="50"/>
      <c r="RLF87" s="50"/>
      <c r="RLG87" s="50"/>
      <c r="RLH87" s="50"/>
      <c r="RLI87" s="50"/>
      <c r="RLJ87" s="50"/>
      <c r="RLK87" s="50"/>
      <c r="RLL87" s="50"/>
      <c r="RLM87" s="50"/>
      <c r="RLN87" s="50"/>
      <c r="RLO87" s="50"/>
      <c r="RLP87" s="50"/>
      <c r="RLQ87" s="50"/>
      <c r="RLR87" s="50"/>
      <c r="RLS87" s="50"/>
      <c r="RLT87" s="50"/>
      <c r="RLU87" s="50"/>
      <c r="RLV87" s="50"/>
      <c r="RLW87" s="50"/>
      <c r="RLX87" s="50"/>
      <c r="RLY87" s="50"/>
      <c r="RLZ87" s="50"/>
      <c r="RMA87" s="50"/>
      <c r="RMB87" s="50"/>
      <c r="RMC87" s="50"/>
      <c r="RMD87" s="50"/>
      <c r="RME87" s="50"/>
      <c r="RMF87" s="50"/>
      <c r="RMG87" s="50"/>
      <c r="RMH87" s="50"/>
      <c r="RMI87" s="50"/>
      <c r="RMJ87" s="50"/>
      <c r="RMK87" s="50"/>
      <c r="RML87" s="50"/>
      <c r="RMM87" s="50"/>
      <c r="RMN87" s="50"/>
      <c r="RMO87" s="50"/>
      <c r="RMP87" s="50"/>
      <c r="RMQ87" s="50"/>
      <c r="RMR87" s="50"/>
      <c r="RMS87" s="50"/>
      <c r="RMT87" s="50"/>
      <c r="RMU87" s="50"/>
      <c r="RMV87" s="50"/>
      <c r="RMW87" s="50"/>
      <c r="RMX87" s="50"/>
      <c r="RMY87" s="50"/>
      <c r="RMZ87" s="50"/>
      <c r="RNA87" s="50"/>
      <c r="RNB87" s="50"/>
      <c r="RNC87" s="50"/>
      <c r="RND87" s="50"/>
      <c r="RNE87" s="50"/>
      <c r="RNF87" s="50"/>
      <c r="RNG87" s="50"/>
      <c r="RNH87" s="50"/>
      <c r="RNI87" s="50"/>
      <c r="RNJ87" s="50"/>
      <c r="RNK87" s="50"/>
      <c r="RNL87" s="50"/>
      <c r="RNM87" s="50"/>
      <c r="RNN87" s="50"/>
      <c r="RNO87" s="50"/>
      <c r="RNP87" s="50"/>
      <c r="RNQ87" s="50"/>
      <c r="RNR87" s="50"/>
      <c r="RNS87" s="50"/>
      <c r="RNT87" s="50"/>
      <c r="RNU87" s="50"/>
      <c r="RNV87" s="50"/>
      <c r="RNW87" s="50"/>
      <c r="RNX87" s="50"/>
      <c r="RNY87" s="50"/>
      <c r="RNZ87" s="50"/>
      <c r="ROA87" s="50"/>
      <c r="ROB87" s="50"/>
      <c r="ROC87" s="50"/>
      <c r="ROD87" s="50"/>
      <c r="ROE87" s="50"/>
      <c r="ROF87" s="50"/>
      <c r="ROG87" s="50"/>
      <c r="ROH87" s="50"/>
      <c r="ROI87" s="50"/>
      <c r="ROJ87" s="50"/>
      <c r="ROK87" s="50"/>
      <c r="ROL87" s="50"/>
      <c r="ROM87" s="50"/>
      <c r="RON87" s="50"/>
      <c r="ROO87" s="50"/>
      <c r="ROP87" s="50"/>
      <c r="ROQ87" s="50"/>
      <c r="ROR87" s="50"/>
      <c r="ROS87" s="50"/>
      <c r="ROT87" s="50"/>
      <c r="ROU87" s="50"/>
      <c r="ROV87" s="50"/>
      <c r="ROW87" s="50"/>
      <c r="ROX87" s="50"/>
      <c r="ROY87" s="50"/>
      <c r="ROZ87" s="50"/>
      <c r="RPA87" s="50"/>
      <c r="RPB87" s="50"/>
      <c r="RPC87" s="50"/>
      <c r="RPD87" s="50"/>
      <c r="RPE87" s="50"/>
      <c r="RPF87" s="50"/>
      <c r="RPG87" s="50"/>
      <c r="RPH87" s="50"/>
      <c r="RPI87" s="50"/>
      <c r="RPJ87" s="50"/>
      <c r="RPK87" s="50"/>
      <c r="RPL87" s="50"/>
      <c r="RPM87" s="50"/>
      <c r="RPN87" s="50"/>
      <c r="RPO87" s="50"/>
      <c r="RPP87" s="50"/>
      <c r="RPQ87" s="50"/>
      <c r="RPR87" s="50"/>
      <c r="RPS87" s="50"/>
      <c r="RPT87" s="50"/>
      <c r="RPU87" s="50"/>
      <c r="RPV87" s="50"/>
      <c r="RPW87" s="50"/>
      <c r="RPX87" s="50"/>
      <c r="RPY87" s="50"/>
      <c r="RPZ87" s="50"/>
      <c r="RQA87" s="50"/>
      <c r="RQB87" s="50"/>
      <c r="RQC87" s="50"/>
      <c r="RQD87" s="50"/>
      <c r="RQE87" s="50"/>
      <c r="RQF87" s="50"/>
      <c r="RQG87" s="50"/>
      <c r="RQH87" s="50"/>
      <c r="RQI87" s="50"/>
      <c r="RQJ87" s="50"/>
      <c r="RQK87" s="50"/>
      <c r="RQL87" s="50"/>
      <c r="RQM87" s="50"/>
      <c r="RQN87" s="50"/>
      <c r="RQO87" s="50"/>
      <c r="RQP87" s="50"/>
      <c r="RQQ87" s="50"/>
      <c r="RQR87" s="50"/>
      <c r="RQS87" s="50"/>
      <c r="RQT87" s="50"/>
      <c r="RQU87" s="50"/>
      <c r="RQV87" s="50"/>
      <c r="RQW87" s="50"/>
      <c r="RQX87" s="50"/>
      <c r="RQY87" s="50"/>
      <c r="RQZ87" s="50"/>
      <c r="RRA87" s="50"/>
      <c r="RRB87" s="50"/>
      <c r="RRC87" s="50"/>
      <c r="RRD87" s="50"/>
      <c r="RRE87" s="50"/>
      <c r="RRF87" s="50"/>
      <c r="RRG87" s="50"/>
      <c r="RRH87" s="50"/>
      <c r="RRI87" s="50"/>
      <c r="RRJ87" s="50"/>
      <c r="RRK87" s="50"/>
      <c r="RRL87" s="50"/>
      <c r="RRM87" s="50"/>
      <c r="RRN87" s="50"/>
      <c r="RRO87" s="50"/>
      <c r="RRP87" s="50"/>
      <c r="RRQ87" s="50"/>
      <c r="RRR87" s="50"/>
      <c r="RRS87" s="50"/>
      <c r="RRT87" s="50"/>
      <c r="RRU87" s="50"/>
      <c r="RRV87" s="50"/>
      <c r="RRW87" s="50"/>
      <c r="RRX87" s="50"/>
      <c r="RRY87" s="50"/>
      <c r="RRZ87" s="50"/>
      <c r="RSA87" s="50"/>
      <c r="RSB87" s="50"/>
      <c r="RSC87" s="50"/>
      <c r="RSD87" s="50"/>
      <c r="RSE87" s="50"/>
      <c r="RSF87" s="50"/>
      <c r="RSG87" s="50"/>
      <c r="RSH87" s="50"/>
      <c r="RSI87" s="50"/>
      <c r="RSJ87" s="50"/>
      <c r="RSK87" s="50"/>
      <c r="RSL87" s="50"/>
      <c r="RSM87" s="50"/>
      <c r="RSN87" s="50"/>
      <c r="RSO87" s="50"/>
      <c r="RSP87" s="50"/>
      <c r="RSQ87" s="50"/>
      <c r="RSR87" s="50"/>
      <c r="RSS87" s="50"/>
      <c r="RST87" s="50"/>
      <c r="RSU87" s="50"/>
      <c r="RSV87" s="50"/>
      <c r="RSW87" s="50"/>
      <c r="RSX87" s="50"/>
      <c r="RSY87" s="50"/>
      <c r="RSZ87" s="50"/>
      <c r="RTA87" s="50"/>
      <c r="RTB87" s="50"/>
      <c r="RTC87" s="50"/>
      <c r="RTD87" s="50"/>
      <c r="RTE87" s="50"/>
      <c r="RTF87" s="50"/>
      <c r="RTG87" s="50"/>
      <c r="RTH87" s="50"/>
      <c r="RTI87" s="50"/>
      <c r="RTJ87" s="50"/>
      <c r="RTK87" s="50"/>
      <c r="RTL87" s="50"/>
      <c r="RTM87" s="50"/>
      <c r="RTN87" s="50"/>
      <c r="RTO87" s="50"/>
      <c r="RTP87" s="50"/>
      <c r="RTQ87" s="50"/>
      <c r="RTR87" s="50"/>
      <c r="RTS87" s="50"/>
      <c r="RTT87" s="50"/>
      <c r="RTU87" s="50"/>
      <c r="RTV87" s="50"/>
      <c r="RTW87" s="50"/>
      <c r="RTX87" s="50"/>
      <c r="RTY87" s="50"/>
      <c r="RTZ87" s="50"/>
      <c r="RUA87" s="50"/>
      <c r="RUB87" s="50"/>
      <c r="RUC87" s="50"/>
      <c r="RUD87" s="50"/>
      <c r="RUE87" s="50"/>
      <c r="RUF87" s="50"/>
      <c r="RUG87" s="50"/>
      <c r="RUH87" s="50"/>
      <c r="RUI87" s="50"/>
      <c r="RUJ87" s="50"/>
      <c r="RUK87" s="50"/>
      <c r="RUL87" s="50"/>
      <c r="RUM87" s="50"/>
      <c r="RUN87" s="50"/>
      <c r="RUO87" s="50"/>
      <c r="RUP87" s="50"/>
      <c r="RUQ87" s="50"/>
      <c r="RUR87" s="50"/>
      <c r="RUS87" s="50"/>
      <c r="RUT87" s="50"/>
      <c r="RUU87" s="50"/>
      <c r="RUV87" s="50"/>
      <c r="RUW87" s="50"/>
      <c r="RUX87" s="50"/>
      <c r="RUY87" s="50"/>
      <c r="RUZ87" s="50"/>
      <c r="RVA87" s="50"/>
      <c r="RVB87" s="50"/>
      <c r="RVC87" s="50"/>
      <c r="RVD87" s="50"/>
      <c r="RVE87" s="50"/>
      <c r="RVF87" s="50"/>
      <c r="RVG87" s="50"/>
      <c r="RVH87" s="50"/>
      <c r="RVI87" s="50"/>
      <c r="RVJ87" s="50"/>
      <c r="RVK87" s="50"/>
      <c r="RVL87" s="50"/>
      <c r="RVM87" s="50"/>
      <c r="RVN87" s="50"/>
      <c r="RVO87" s="50"/>
      <c r="RVP87" s="50"/>
      <c r="RVQ87" s="50"/>
      <c r="RVR87" s="50"/>
      <c r="RVS87" s="50"/>
      <c r="RVT87" s="50"/>
      <c r="RVU87" s="50"/>
      <c r="RVV87" s="50"/>
      <c r="RVW87" s="50"/>
      <c r="RVX87" s="50"/>
      <c r="RVY87" s="50"/>
      <c r="RVZ87" s="50"/>
      <c r="RWA87" s="50"/>
      <c r="RWB87" s="50"/>
      <c r="RWC87" s="50"/>
      <c r="RWD87" s="50"/>
      <c r="RWE87" s="50"/>
      <c r="RWF87" s="50"/>
      <c r="RWG87" s="50"/>
      <c r="RWH87" s="50"/>
      <c r="RWI87" s="50"/>
      <c r="RWJ87" s="50"/>
      <c r="RWK87" s="50"/>
      <c r="RWL87" s="50"/>
      <c r="RWM87" s="50"/>
      <c r="RWN87" s="50"/>
      <c r="RWO87" s="50"/>
      <c r="RWP87" s="50"/>
      <c r="RWQ87" s="50"/>
      <c r="RWR87" s="50"/>
      <c r="RWS87" s="50"/>
      <c r="RWT87" s="50"/>
      <c r="RWU87" s="50"/>
      <c r="RWV87" s="50"/>
      <c r="RWW87" s="50"/>
      <c r="RWX87" s="50"/>
      <c r="RWY87" s="50"/>
      <c r="RWZ87" s="50"/>
      <c r="RXA87" s="50"/>
      <c r="RXB87" s="50"/>
      <c r="RXC87" s="50"/>
      <c r="RXD87" s="50"/>
      <c r="RXE87" s="50"/>
      <c r="RXF87" s="50"/>
      <c r="RXG87" s="50"/>
      <c r="RXH87" s="50"/>
      <c r="RXI87" s="50"/>
      <c r="RXJ87" s="50"/>
      <c r="RXK87" s="50"/>
      <c r="RXL87" s="50"/>
      <c r="RXM87" s="50"/>
      <c r="RXN87" s="50"/>
      <c r="RXO87" s="50"/>
      <c r="RXP87" s="50"/>
      <c r="RXQ87" s="50"/>
      <c r="RXR87" s="50"/>
      <c r="RXS87" s="50"/>
      <c r="RXT87" s="50"/>
      <c r="RXU87" s="50"/>
      <c r="RXV87" s="50"/>
      <c r="RXW87" s="50"/>
      <c r="RXX87" s="50"/>
      <c r="RXY87" s="50"/>
      <c r="RXZ87" s="50"/>
      <c r="RYA87" s="50"/>
      <c r="RYB87" s="50"/>
      <c r="RYC87" s="50"/>
      <c r="RYD87" s="50"/>
      <c r="RYE87" s="50"/>
      <c r="RYF87" s="50"/>
      <c r="RYG87" s="50"/>
      <c r="RYH87" s="50"/>
      <c r="RYI87" s="50"/>
      <c r="RYJ87" s="50"/>
      <c r="RYK87" s="50"/>
      <c r="RYL87" s="50"/>
      <c r="RYM87" s="50"/>
      <c r="RYN87" s="50"/>
      <c r="RYO87" s="50"/>
      <c r="RYP87" s="50"/>
      <c r="RYQ87" s="50"/>
      <c r="RYR87" s="50"/>
      <c r="RYS87" s="50"/>
      <c r="RYT87" s="50"/>
      <c r="RYU87" s="50"/>
      <c r="RYV87" s="50"/>
      <c r="RYW87" s="50"/>
      <c r="RYX87" s="50"/>
      <c r="RYY87" s="50"/>
      <c r="RYZ87" s="50"/>
      <c r="RZA87" s="50"/>
      <c r="RZB87" s="50"/>
      <c r="RZC87" s="50"/>
      <c r="RZD87" s="50"/>
      <c r="RZE87" s="50"/>
      <c r="RZF87" s="50"/>
      <c r="RZG87" s="50"/>
      <c r="RZH87" s="50"/>
      <c r="RZI87" s="50"/>
      <c r="RZJ87" s="50"/>
      <c r="RZK87" s="50"/>
      <c r="RZL87" s="50"/>
      <c r="RZM87" s="50"/>
      <c r="RZN87" s="50"/>
      <c r="RZO87" s="50"/>
      <c r="RZP87" s="50"/>
      <c r="RZQ87" s="50"/>
      <c r="RZR87" s="50"/>
      <c r="RZS87" s="50"/>
      <c r="RZT87" s="50"/>
      <c r="RZU87" s="50"/>
      <c r="RZV87" s="50"/>
      <c r="RZW87" s="50"/>
      <c r="RZX87" s="50"/>
      <c r="RZY87" s="50"/>
      <c r="RZZ87" s="50"/>
      <c r="SAA87" s="50"/>
      <c r="SAB87" s="50"/>
      <c r="SAC87" s="50"/>
      <c r="SAD87" s="50"/>
      <c r="SAE87" s="50"/>
      <c r="SAF87" s="50"/>
      <c r="SAG87" s="50"/>
      <c r="SAH87" s="50"/>
      <c r="SAI87" s="50"/>
      <c r="SAJ87" s="50"/>
      <c r="SAK87" s="50"/>
      <c r="SAL87" s="50"/>
      <c r="SAM87" s="50"/>
      <c r="SAN87" s="50"/>
      <c r="SAO87" s="50"/>
      <c r="SAP87" s="50"/>
      <c r="SAQ87" s="50"/>
      <c r="SAR87" s="50"/>
      <c r="SAS87" s="50"/>
      <c r="SAT87" s="50"/>
      <c r="SAU87" s="50"/>
      <c r="SAV87" s="50"/>
      <c r="SAW87" s="50"/>
      <c r="SAX87" s="50"/>
      <c r="SAY87" s="50"/>
      <c r="SAZ87" s="50"/>
      <c r="SBA87" s="50"/>
      <c r="SBB87" s="50"/>
      <c r="SBC87" s="50"/>
      <c r="SBD87" s="50"/>
      <c r="SBE87" s="50"/>
      <c r="SBF87" s="50"/>
      <c r="SBG87" s="50"/>
      <c r="SBH87" s="50"/>
      <c r="SBI87" s="50"/>
      <c r="SBJ87" s="50"/>
      <c r="SBK87" s="50"/>
      <c r="SBL87" s="50"/>
      <c r="SBM87" s="50"/>
      <c r="SBN87" s="50"/>
      <c r="SBO87" s="50"/>
      <c r="SBP87" s="50"/>
      <c r="SBQ87" s="50"/>
      <c r="SBR87" s="50"/>
      <c r="SBS87" s="50"/>
      <c r="SBT87" s="50"/>
      <c r="SBU87" s="50"/>
      <c r="SBV87" s="50"/>
      <c r="SBW87" s="50"/>
      <c r="SBX87" s="50"/>
      <c r="SBY87" s="50"/>
      <c r="SBZ87" s="50"/>
      <c r="SCA87" s="50"/>
      <c r="SCB87" s="50"/>
      <c r="SCC87" s="50"/>
      <c r="SCD87" s="50"/>
      <c r="SCE87" s="50"/>
      <c r="SCF87" s="50"/>
      <c r="SCG87" s="50"/>
      <c r="SCH87" s="50"/>
      <c r="SCI87" s="50"/>
      <c r="SCJ87" s="50"/>
      <c r="SCK87" s="50"/>
      <c r="SCL87" s="50"/>
      <c r="SCM87" s="50"/>
      <c r="SCN87" s="50"/>
      <c r="SCO87" s="50"/>
      <c r="SCP87" s="50"/>
      <c r="SCQ87" s="50"/>
      <c r="SCR87" s="50"/>
      <c r="SCS87" s="50"/>
      <c r="SCT87" s="50"/>
      <c r="SCU87" s="50"/>
      <c r="SCV87" s="50"/>
      <c r="SCW87" s="50"/>
      <c r="SCX87" s="50"/>
      <c r="SCY87" s="50"/>
      <c r="SCZ87" s="50"/>
      <c r="SDA87" s="50"/>
      <c r="SDB87" s="50"/>
      <c r="SDC87" s="50"/>
      <c r="SDD87" s="50"/>
      <c r="SDE87" s="50"/>
      <c r="SDF87" s="50"/>
      <c r="SDG87" s="50"/>
      <c r="SDH87" s="50"/>
      <c r="SDI87" s="50"/>
      <c r="SDJ87" s="50"/>
      <c r="SDK87" s="50"/>
      <c r="SDL87" s="50"/>
      <c r="SDM87" s="50"/>
      <c r="SDN87" s="50"/>
      <c r="SDO87" s="50"/>
      <c r="SDP87" s="50"/>
      <c r="SDQ87" s="50"/>
      <c r="SDR87" s="50"/>
      <c r="SDS87" s="50"/>
      <c r="SDT87" s="50"/>
      <c r="SDU87" s="50"/>
      <c r="SDV87" s="50"/>
      <c r="SDW87" s="50"/>
      <c r="SDX87" s="50"/>
      <c r="SDY87" s="50"/>
      <c r="SDZ87" s="50"/>
      <c r="SEA87" s="50"/>
      <c r="SEB87" s="50"/>
      <c r="SEC87" s="50"/>
      <c r="SED87" s="50"/>
      <c r="SEE87" s="50"/>
      <c r="SEF87" s="50"/>
      <c r="SEG87" s="50"/>
      <c r="SEH87" s="50"/>
      <c r="SEI87" s="50"/>
      <c r="SEJ87" s="50"/>
      <c r="SEK87" s="50"/>
      <c r="SEL87" s="50"/>
      <c r="SEM87" s="50"/>
      <c r="SEN87" s="50"/>
      <c r="SEO87" s="50"/>
      <c r="SEP87" s="50"/>
      <c r="SEQ87" s="50"/>
      <c r="SER87" s="50"/>
      <c r="SES87" s="50"/>
      <c r="SET87" s="50"/>
      <c r="SEU87" s="50"/>
      <c r="SEV87" s="50"/>
      <c r="SEW87" s="50"/>
      <c r="SEX87" s="50"/>
      <c r="SEY87" s="50"/>
      <c r="SEZ87" s="50"/>
      <c r="SFA87" s="50"/>
      <c r="SFB87" s="50"/>
      <c r="SFC87" s="50"/>
      <c r="SFD87" s="50"/>
      <c r="SFE87" s="50"/>
      <c r="SFF87" s="50"/>
      <c r="SFG87" s="50"/>
      <c r="SFH87" s="50"/>
      <c r="SFI87" s="50"/>
      <c r="SFJ87" s="50"/>
      <c r="SFK87" s="50"/>
      <c r="SFL87" s="50"/>
      <c r="SFM87" s="50"/>
      <c r="SFN87" s="50"/>
      <c r="SFO87" s="50"/>
      <c r="SFP87" s="50"/>
      <c r="SFQ87" s="50"/>
      <c r="SFR87" s="50"/>
      <c r="SFS87" s="50"/>
      <c r="SFT87" s="50"/>
      <c r="SFU87" s="50"/>
      <c r="SFV87" s="50"/>
      <c r="SFW87" s="50"/>
      <c r="SFX87" s="50"/>
      <c r="SFY87" s="50"/>
      <c r="SFZ87" s="50"/>
      <c r="SGA87" s="50"/>
      <c r="SGB87" s="50"/>
      <c r="SGC87" s="50"/>
      <c r="SGD87" s="50"/>
      <c r="SGE87" s="50"/>
      <c r="SGF87" s="50"/>
      <c r="SGG87" s="50"/>
      <c r="SGH87" s="50"/>
      <c r="SGI87" s="50"/>
      <c r="SGJ87" s="50"/>
      <c r="SGK87" s="50"/>
      <c r="SGL87" s="50"/>
      <c r="SGM87" s="50"/>
      <c r="SGN87" s="50"/>
      <c r="SGO87" s="50"/>
      <c r="SGP87" s="50"/>
      <c r="SGQ87" s="50"/>
      <c r="SGR87" s="50"/>
      <c r="SGS87" s="50"/>
      <c r="SGT87" s="50"/>
      <c r="SGU87" s="50"/>
      <c r="SGV87" s="50"/>
      <c r="SGW87" s="50"/>
      <c r="SGX87" s="50"/>
      <c r="SGY87" s="50"/>
      <c r="SGZ87" s="50"/>
      <c r="SHA87" s="50"/>
      <c r="SHB87" s="50"/>
      <c r="SHC87" s="50"/>
      <c r="SHD87" s="50"/>
      <c r="SHE87" s="50"/>
      <c r="SHF87" s="50"/>
      <c r="SHG87" s="50"/>
      <c r="SHH87" s="50"/>
      <c r="SHI87" s="50"/>
      <c r="SHJ87" s="50"/>
      <c r="SHK87" s="50"/>
      <c r="SHL87" s="50"/>
      <c r="SHM87" s="50"/>
      <c r="SHN87" s="50"/>
      <c r="SHO87" s="50"/>
      <c r="SHP87" s="50"/>
      <c r="SHQ87" s="50"/>
      <c r="SHR87" s="50"/>
      <c r="SHS87" s="50"/>
      <c r="SHT87" s="50"/>
      <c r="SHU87" s="50"/>
      <c r="SHV87" s="50"/>
      <c r="SHW87" s="50"/>
      <c r="SHX87" s="50"/>
      <c r="SHY87" s="50"/>
      <c r="SHZ87" s="50"/>
      <c r="SIA87" s="50"/>
      <c r="SIB87" s="50"/>
      <c r="SIC87" s="50"/>
      <c r="SID87" s="50"/>
      <c r="SIE87" s="50"/>
      <c r="SIF87" s="50"/>
      <c r="SIG87" s="50"/>
      <c r="SIH87" s="50"/>
      <c r="SII87" s="50"/>
      <c r="SIJ87" s="50"/>
      <c r="SIK87" s="50"/>
      <c r="SIL87" s="50"/>
      <c r="SIM87" s="50"/>
      <c r="SIN87" s="50"/>
      <c r="SIO87" s="50"/>
      <c r="SIP87" s="50"/>
      <c r="SIQ87" s="50"/>
      <c r="SIR87" s="50"/>
      <c r="SIS87" s="50"/>
      <c r="SIT87" s="50"/>
      <c r="SIU87" s="50"/>
      <c r="SIV87" s="50"/>
      <c r="SIW87" s="50"/>
      <c r="SIX87" s="50"/>
      <c r="SIY87" s="50"/>
      <c r="SIZ87" s="50"/>
      <c r="SJA87" s="50"/>
      <c r="SJB87" s="50"/>
      <c r="SJC87" s="50"/>
      <c r="SJD87" s="50"/>
      <c r="SJE87" s="50"/>
      <c r="SJF87" s="50"/>
      <c r="SJG87" s="50"/>
      <c r="SJH87" s="50"/>
      <c r="SJI87" s="50"/>
      <c r="SJJ87" s="50"/>
      <c r="SJK87" s="50"/>
      <c r="SJL87" s="50"/>
      <c r="SJM87" s="50"/>
      <c r="SJN87" s="50"/>
      <c r="SJO87" s="50"/>
      <c r="SJP87" s="50"/>
      <c r="SJQ87" s="50"/>
      <c r="SJR87" s="50"/>
      <c r="SJS87" s="50"/>
      <c r="SJT87" s="50"/>
      <c r="SJU87" s="50"/>
      <c r="SJV87" s="50"/>
      <c r="SJW87" s="50"/>
      <c r="SJX87" s="50"/>
      <c r="SJY87" s="50"/>
      <c r="SJZ87" s="50"/>
      <c r="SKA87" s="50"/>
      <c r="SKB87" s="50"/>
      <c r="SKC87" s="50"/>
      <c r="SKD87" s="50"/>
      <c r="SKE87" s="50"/>
      <c r="SKF87" s="50"/>
      <c r="SKG87" s="50"/>
      <c r="SKH87" s="50"/>
      <c r="SKI87" s="50"/>
      <c r="SKJ87" s="50"/>
      <c r="SKK87" s="50"/>
      <c r="SKL87" s="50"/>
      <c r="SKM87" s="50"/>
      <c r="SKN87" s="50"/>
      <c r="SKO87" s="50"/>
      <c r="SKP87" s="50"/>
      <c r="SKQ87" s="50"/>
      <c r="SKR87" s="50"/>
      <c r="SKS87" s="50"/>
      <c r="SKT87" s="50"/>
      <c r="SKU87" s="50"/>
      <c r="SKV87" s="50"/>
      <c r="SKW87" s="50"/>
      <c r="SKX87" s="50"/>
      <c r="SKY87" s="50"/>
      <c r="SKZ87" s="50"/>
      <c r="SLA87" s="50"/>
      <c r="SLB87" s="50"/>
      <c r="SLC87" s="50"/>
      <c r="SLD87" s="50"/>
      <c r="SLE87" s="50"/>
      <c r="SLF87" s="50"/>
      <c r="SLG87" s="50"/>
      <c r="SLH87" s="50"/>
      <c r="SLI87" s="50"/>
      <c r="SLJ87" s="50"/>
      <c r="SLK87" s="50"/>
      <c r="SLL87" s="50"/>
      <c r="SLM87" s="50"/>
      <c r="SLN87" s="50"/>
      <c r="SLO87" s="50"/>
      <c r="SLP87" s="50"/>
      <c r="SLQ87" s="50"/>
      <c r="SLR87" s="50"/>
      <c r="SLS87" s="50"/>
      <c r="SLT87" s="50"/>
      <c r="SLU87" s="50"/>
      <c r="SLV87" s="50"/>
      <c r="SLW87" s="50"/>
      <c r="SLX87" s="50"/>
      <c r="SLY87" s="50"/>
      <c r="SLZ87" s="50"/>
      <c r="SMA87" s="50"/>
      <c r="SMB87" s="50"/>
      <c r="SMC87" s="50"/>
      <c r="SMD87" s="50"/>
      <c r="SME87" s="50"/>
      <c r="SMF87" s="50"/>
      <c r="SMG87" s="50"/>
      <c r="SMH87" s="50"/>
      <c r="SMI87" s="50"/>
      <c r="SMJ87" s="50"/>
      <c r="SMK87" s="50"/>
      <c r="SML87" s="50"/>
      <c r="SMM87" s="50"/>
      <c r="SMN87" s="50"/>
      <c r="SMO87" s="50"/>
      <c r="SMP87" s="50"/>
      <c r="SMQ87" s="50"/>
      <c r="SMR87" s="50"/>
      <c r="SMS87" s="50"/>
      <c r="SMT87" s="50"/>
      <c r="SMU87" s="50"/>
      <c r="SMV87" s="50"/>
      <c r="SMW87" s="50"/>
      <c r="SMX87" s="50"/>
      <c r="SMY87" s="50"/>
      <c r="SMZ87" s="50"/>
      <c r="SNA87" s="50"/>
      <c r="SNB87" s="50"/>
      <c r="SNC87" s="50"/>
      <c r="SND87" s="50"/>
      <c r="SNE87" s="50"/>
      <c r="SNF87" s="50"/>
      <c r="SNG87" s="50"/>
      <c r="SNH87" s="50"/>
      <c r="SNI87" s="50"/>
      <c r="SNJ87" s="50"/>
      <c r="SNK87" s="50"/>
      <c r="SNL87" s="50"/>
      <c r="SNM87" s="50"/>
      <c r="SNN87" s="50"/>
      <c r="SNO87" s="50"/>
      <c r="SNP87" s="50"/>
      <c r="SNQ87" s="50"/>
      <c r="SNR87" s="50"/>
      <c r="SNS87" s="50"/>
      <c r="SNT87" s="50"/>
      <c r="SNU87" s="50"/>
      <c r="SNV87" s="50"/>
      <c r="SNW87" s="50"/>
      <c r="SNX87" s="50"/>
      <c r="SNY87" s="50"/>
      <c r="SNZ87" s="50"/>
      <c r="SOA87" s="50"/>
      <c r="SOB87" s="50"/>
      <c r="SOC87" s="50"/>
      <c r="SOD87" s="50"/>
      <c r="SOE87" s="50"/>
      <c r="SOF87" s="50"/>
      <c r="SOG87" s="50"/>
      <c r="SOH87" s="50"/>
      <c r="SOI87" s="50"/>
      <c r="SOJ87" s="50"/>
      <c r="SOK87" s="50"/>
      <c r="SOL87" s="50"/>
      <c r="SOM87" s="50"/>
      <c r="SON87" s="50"/>
      <c r="SOO87" s="50"/>
      <c r="SOP87" s="50"/>
      <c r="SOQ87" s="50"/>
      <c r="SOR87" s="50"/>
      <c r="SOS87" s="50"/>
      <c r="SOT87" s="50"/>
      <c r="SOU87" s="50"/>
      <c r="SOV87" s="50"/>
      <c r="SOW87" s="50"/>
      <c r="SOX87" s="50"/>
      <c r="SOY87" s="50"/>
      <c r="SOZ87" s="50"/>
      <c r="SPA87" s="50"/>
      <c r="SPB87" s="50"/>
      <c r="SPC87" s="50"/>
      <c r="SPD87" s="50"/>
      <c r="SPE87" s="50"/>
      <c r="SPF87" s="50"/>
      <c r="SPG87" s="50"/>
      <c r="SPH87" s="50"/>
      <c r="SPI87" s="50"/>
      <c r="SPJ87" s="50"/>
      <c r="SPK87" s="50"/>
      <c r="SPL87" s="50"/>
      <c r="SPM87" s="50"/>
      <c r="SPN87" s="50"/>
      <c r="SPO87" s="50"/>
      <c r="SPP87" s="50"/>
      <c r="SPQ87" s="50"/>
      <c r="SPR87" s="50"/>
      <c r="SPS87" s="50"/>
      <c r="SPT87" s="50"/>
      <c r="SPU87" s="50"/>
      <c r="SPV87" s="50"/>
      <c r="SPW87" s="50"/>
      <c r="SPX87" s="50"/>
      <c r="SPY87" s="50"/>
      <c r="SPZ87" s="50"/>
      <c r="SQA87" s="50"/>
      <c r="SQB87" s="50"/>
      <c r="SQC87" s="50"/>
      <c r="SQD87" s="50"/>
      <c r="SQE87" s="50"/>
      <c r="SQF87" s="50"/>
      <c r="SQG87" s="50"/>
      <c r="SQH87" s="50"/>
      <c r="SQI87" s="50"/>
      <c r="SQJ87" s="50"/>
      <c r="SQK87" s="50"/>
      <c r="SQL87" s="50"/>
      <c r="SQM87" s="50"/>
      <c r="SQN87" s="50"/>
      <c r="SQO87" s="50"/>
      <c r="SQP87" s="50"/>
      <c r="SQQ87" s="50"/>
      <c r="SQR87" s="50"/>
      <c r="SQS87" s="50"/>
      <c r="SQT87" s="50"/>
      <c r="SQU87" s="50"/>
      <c r="SQV87" s="50"/>
      <c r="SQW87" s="50"/>
      <c r="SQX87" s="50"/>
      <c r="SQY87" s="50"/>
      <c r="SQZ87" s="50"/>
      <c r="SRA87" s="50"/>
      <c r="SRB87" s="50"/>
      <c r="SRC87" s="50"/>
      <c r="SRD87" s="50"/>
      <c r="SRE87" s="50"/>
      <c r="SRF87" s="50"/>
      <c r="SRG87" s="50"/>
      <c r="SRH87" s="50"/>
      <c r="SRI87" s="50"/>
      <c r="SRJ87" s="50"/>
      <c r="SRK87" s="50"/>
      <c r="SRL87" s="50"/>
      <c r="SRM87" s="50"/>
      <c r="SRN87" s="50"/>
      <c r="SRO87" s="50"/>
      <c r="SRP87" s="50"/>
      <c r="SRQ87" s="50"/>
      <c r="SRR87" s="50"/>
      <c r="SRS87" s="50"/>
      <c r="SRT87" s="50"/>
      <c r="SRU87" s="50"/>
      <c r="SRV87" s="50"/>
      <c r="SRW87" s="50"/>
      <c r="SRX87" s="50"/>
      <c r="SRY87" s="50"/>
      <c r="SRZ87" s="50"/>
      <c r="SSA87" s="50"/>
      <c r="SSB87" s="50"/>
      <c r="SSC87" s="50"/>
      <c r="SSD87" s="50"/>
      <c r="SSE87" s="50"/>
      <c r="SSF87" s="50"/>
      <c r="SSG87" s="50"/>
      <c r="SSH87" s="50"/>
      <c r="SSI87" s="50"/>
      <c r="SSJ87" s="50"/>
      <c r="SSK87" s="50"/>
      <c r="SSL87" s="50"/>
      <c r="SSM87" s="50"/>
      <c r="SSN87" s="50"/>
      <c r="SSO87" s="50"/>
      <c r="SSP87" s="50"/>
      <c r="SSQ87" s="50"/>
      <c r="SSR87" s="50"/>
      <c r="SSS87" s="50"/>
      <c r="SST87" s="50"/>
      <c r="SSU87" s="50"/>
      <c r="SSV87" s="50"/>
      <c r="SSW87" s="50"/>
      <c r="SSX87" s="50"/>
      <c r="SSY87" s="50"/>
      <c r="SSZ87" s="50"/>
      <c r="STA87" s="50"/>
      <c r="STB87" s="50"/>
      <c r="STC87" s="50"/>
      <c r="STD87" s="50"/>
      <c r="STE87" s="50"/>
      <c r="STF87" s="50"/>
      <c r="STG87" s="50"/>
      <c r="STH87" s="50"/>
      <c r="STI87" s="50"/>
      <c r="STJ87" s="50"/>
      <c r="STK87" s="50"/>
      <c r="STL87" s="50"/>
      <c r="STM87" s="50"/>
      <c r="STN87" s="50"/>
      <c r="STO87" s="50"/>
      <c r="STP87" s="50"/>
      <c r="STQ87" s="50"/>
      <c r="STR87" s="50"/>
      <c r="STS87" s="50"/>
      <c r="STT87" s="50"/>
      <c r="STU87" s="50"/>
      <c r="STV87" s="50"/>
      <c r="STW87" s="50"/>
      <c r="STX87" s="50"/>
      <c r="STY87" s="50"/>
      <c r="STZ87" s="50"/>
      <c r="SUA87" s="50"/>
      <c r="SUB87" s="50"/>
      <c r="SUC87" s="50"/>
      <c r="SUD87" s="50"/>
      <c r="SUE87" s="50"/>
      <c r="SUF87" s="50"/>
      <c r="SUG87" s="50"/>
      <c r="SUH87" s="50"/>
      <c r="SUI87" s="50"/>
      <c r="SUJ87" s="50"/>
      <c r="SUK87" s="50"/>
      <c r="SUL87" s="50"/>
      <c r="SUM87" s="50"/>
      <c r="SUN87" s="50"/>
      <c r="SUO87" s="50"/>
      <c r="SUP87" s="50"/>
      <c r="SUQ87" s="50"/>
      <c r="SUR87" s="50"/>
      <c r="SUS87" s="50"/>
      <c r="SUT87" s="50"/>
      <c r="SUU87" s="50"/>
      <c r="SUV87" s="50"/>
      <c r="SUW87" s="50"/>
      <c r="SUX87" s="50"/>
      <c r="SUY87" s="50"/>
      <c r="SUZ87" s="50"/>
      <c r="SVA87" s="50"/>
      <c r="SVB87" s="50"/>
      <c r="SVC87" s="50"/>
      <c r="SVD87" s="50"/>
      <c r="SVE87" s="50"/>
      <c r="SVF87" s="50"/>
      <c r="SVG87" s="50"/>
      <c r="SVH87" s="50"/>
      <c r="SVI87" s="50"/>
      <c r="SVJ87" s="50"/>
      <c r="SVK87" s="50"/>
      <c r="SVL87" s="50"/>
      <c r="SVM87" s="50"/>
      <c r="SVN87" s="50"/>
      <c r="SVO87" s="50"/>
      <c r="SVP87" s="50"/>
      <c r="SVQ87" s="50"/>
      <c r="SVR87" s="50"/>
      <c r="SVS87" s="50"/>
      <c r="SVT87" s="50"/>
      <c r="SVU87" s="50"/>
      <c r="SVV87" s="50"/>
      <c r="SVW87" s="50"/>
      <c r="SVX87" s="50"/>
      <c r="SVY87" s="50"/>
      <c r="SVZ87" s="50"/>
      <c r="SWA87" s="50"/>
      <c r="SWB87" s="50"/>
      <c r="SWC87" s="50"/>
      <c r="SWD87" s="50"/>
      <c r="SWE87" s="50"/>
      <c r="SWF87" s="50"/>
      <c r="SWG87" s="50"/>
      <c r="SWH87" s="50"/>
      <c r="SWI87" s="50"/>
      <c r="SWJ87" s="50"/>
      <c r="SWK87" s="50"/>
      <c r="SWL87" s="50"/>
      <c r="SWM87" s="50"/>
      <c r="SWN87" s="50"/>
      <c r="SWO87" s="50"/>
      <c r="SWP87" s="50"/>
      <c r="SWQ87" s="50"/>
      <c r="SWR87" s="50"/>
      <c r="SWS87" s="50"/>
      <c r="SWT87" s="50"/>
      <c r="SWU87" s="50"/>
      <c r="SWV87" s="50"/>
      <c r="SWW87" s="50"/>
      <c r="SWX87" s="50"/>
      <c r="SWY87" s="50"/>
      <c r="SWZ87" s="50"/>
      <c r="SXA87" s="50"/>
      <c r="SXB87" s="50"/>
      <c r="SXC87" s="50"/>
      <c r="SXD87" s="50"/>
      <c r="SXE87" s="50"/>
      <c r="SXF87" s="50"/>
      <c r="SXG87" s="50"/>
      <c r="SXH87" s="50"/>
      <c r="SXI87" s="50"/>
      <c r="SXJ87" s="50"/>
      <c r="SXK87" s="50"/>
      <c r="SXL87" s="50"/>
      <c r="SXM87" s="50"/>
      <c r="SXN87" s="50"/>
      <c r="SXO87" s="50"/>
      <c r="SXP87" s="50"/>
      <c r="SXQ87" s="50"/>
      <c r="SXR87" s="50"/>
      <c r="SXS87" s="50"/>
      <c r="SXT87" s="50"/>
      <c r="SXU87" s="50"/>
      <c r="SXV87" s="50"/>
      <c r="SXW87" s="50"/>
      <c r="SXX87" s="50"/>
      <c r="SXY87" s="50"/>
      <c r="SXZ87" s="50"/>
      <c r="SYA87" s="50"/>
      <c r="SYB87" s="50"/>
      <c r="SYC87" s="50"/>
      <c r="SYD87" s="50"/>
      <c r="SYE87" s="50"/>
      <c r="SYF87" s="50"/>
      <c r="SYG87" s="50"/>
      <c r="SYH87" s="50"/>
      <c r="SYI87" s="50"/>
      <c r="SYJ87" s="50"/>
      <c r="SYK87" s="50"/>
      <c r="SYL87" s="50"/>
      <c r="SYM87" s="50"/>
      <c r="SYN87" s="50"/>
      <c r="SYO87" s="50"/>
      <c r="SYP87" s="50"/>
      <c r="SYQ87" s="50"/>
      <c r="SYR87" s="50"/>
      <c r="SYS87" s="50"/>
      <c r="SYT87" s="50"/>
      <c r="SYU87" s="50"/>
      <c r="SYV87" s="50"/>
      <c r="SYW87" s="50"/>
      <c r="SYX87" s="50"/>
      <c r="SYY87" s="50"/>
      <c r="SYZ87" s="50"/>
      <c r="SZA87" s="50"/>
      <c r="SZB87" s="50"/>
      <c r="SZC87" s="50"/>
      <c r="SZD87" s="50"/>
      <c r="SZE87" s="50"/>
      <c r="SZF87" s="50"/>
      <c r="SZG87" s="50"/>
      <c r="SZH87" s="50"/>
      <c r="SZI87" s="50"/>
      <c r="SZJ87" s="50"/>
      <c r="SZK87" s="50"/>
      <c r="SZL87" s="50"/>
      <c r="SZM87" s="50"/>
      <c r="SZN87" s="50"/>
      <c r="SZO87" s="50"/>
      <c r="SZP87" s="50"/>
      <c r="SZQ87" s="50"/>
      <c r="SZR87" s="50"/>
      <c r="SZS87" s="50"/>
      <c r="SZT87" s="50"/>
      <c r="SZU87" s="50"/>
      <c r="SZV87" s="50"/>
      <c r="SZW87" s="50"/>
      <c r="SZX87" s="50"/>
      <c r="SZY87" s="50"/>
      <c r="SZZ87" s="50"/>
      <c r="TAA87" s="50"/>
      <c r="TAB87" s="50"/>
      <c r="TAC87" s="50"/>
      <c r="TAD87" s="50"/>
      <c r="TAE87" s="50"/>
      <c r="TAF87" s="50"/>
      <c r="TAG87" s="50"/>
      <c r="TAH87" s="50"/>
      <c r="TAI87" s="50"/>
      <c r="TAJ87" s="50"/>
      <c r="TAK87" s="50"/>
      <c r="TAL87" s="50"/>
      <c r="TAM87" s="50"/>
      <c r="TAN87" s="50"/>
      <c r="TAO87" s="50"/>
      <c r="TAP87" s="50"/>
      <c r="TAQ87" s="50"/>
      <c r="TAR87" s="50"/>
      <c r="TAS87" s="50"/>
      <c r="TAT87" s="50"/>
      <c r="TAU87" s="50"/>
      <c r="TAV87" s="50"/>
      <c r="TAW87" s="50"/>
      <c r="TAX87" s="50"/>
      <c r="TAY87" s="50"/>
      <c r="TAZ87" s="50"/>
      <c r="TBA87" s="50"/>
      <c r="TBB87" s="50"/>
      <c r="TBC87" s="50"/>
      <c r="TBD87" s="50"/>
      <c r="TBE87" s="50"/>
      <c r="TBF87" s="50"/>
      <c r="TBG87" s="50"/>
      <c r="TBH87" s="50"/>
      <c r="TBI87" s="50"/>
      <c r="TBJ87" s="50"/>
      <c r="TBK87" s="50"/>
      <c r="TBL87" s="50"/>
      <c r="TBM87" s="50"/>
      <c r="TBN87" s="50"/>
      <c r="TBO87" s="50"/>
      <c r="TBP87" s="50"/>
      <c r="TBQ87" s="50"/>
      <c r="TBR87" s="50"/>
      <c r="TBS87" s="50"/>
      <c r="TBT87" s="50"/>
      <c r="TBU87" s="50"/>
      <c r="TBV87" s="50"/>
      <c r="TBW87" s="50"/>
      <c r="TBX87" s="50"/>
      <c r="TBY87" s="50"/>
      <c r="TBZ87" s="50"/>
      <c r="TCA87" s="50"/>
      <c r="TCB87" s="50"/>
      <c r="TCC87" s="50"/>
      <c r="TCD87" s="50"/>
      <c r="TCE87" s="50"/>
      <c r="TCF87" s="50"/>
      <c r="TCG87" s="50"/>
      <c r="TCH87" s="50"/>
      <c r="TCI87" s="50"/>
      <c r="TCJ87" s="50"/>
      <c r="TCK87" s="50"/>
      <c r="TCL87" s="50"/>
      <c r="TCM87" s="50"/>
      <c r="TCN87" s="50"/>
      <c r="TCO87" s="50"/>
      <c r="TCP87" s="50"/>
      <c r="TCQ87" s="50"/>
      <c r="TCR87" s="50"/>
      <c r="TCS87" s="50"/>
      <c r="TCT87" s="50"/>
      <c r="TCU87" s="50"/>
      <c r="TCV87" s="50"/>
      <c r="TCW87" s="50"/>
      <c r="TCX87" s="50"/>
      <c r="TCY87" s="50"/>
      <c r="TCZ87" s="50"/>
      <c r="TDA87" s="50"/>
      <c r="TDB87" s="50"/>
      <c r="TDC87" s="50"/>
      <c r="TDD87" s="50"/>
      <c r="TDE87" s="50"/>
      <c r="TDF87" s="50"/>
      <c r="TDG87" s="50"/>
      <c r="TDH87" s="50"/>
      <c r="TDI87" s="50"/>
      <c r="TDJ87" s="50"/>
      <c r="TDK87" s="50"/>
      <c r="TDL87" s="50"/>
      <c r="TDM87" s="50"/>
      <c r="TDN87" s="50"/>
      <c r="TDO87" s="50"/>
      <c r="TDP87" s="50"/>
      <c r="TDQ87" s="50"/>
      <c r="TDR87" s="50"/>
      <c r="TDS87" s="50"/>
      <c r="TDT87" s="50"/>
      <c r="TDU87" s="50"/>
      <c r="TDV87" s="50"/>
      <c r="TDW87" s="50"/>
      <c r="TDX87" s="50"/>
      <c r="TDY87" s="50"/>
      <c r="TDZ87" s="50"/>
      <c r="TEA87" s="50"/>
      <c r="TEB87" s="50"/>
      <c r="TEC87" s="50"/>
      <c r="TED87" s="50"/>
      <c r="TEE87" s="50"/>
      <c r="TEF87" s="50"/>
      <c r="TEG87" s="50"/>
      <c r="TEH87" s="50"/>
      <c r="TEI87" s="50"/>
      <c r="TEJ87" s="50"/>
      <c r="TEK87" s="50"/>
      <c r="TEL87" s="50"/>
      <c r="TEM87" s="50"/>
      <c r="TEN87" s="50"/>
      <c r="TEO87" s="50"/>
      <c r="TEP87" s="50"/>
      <c r="TEQ87" s="50"/>
      <c r="TER87" s="50"/>
      <c r="TES87" s="50"/>
      <c r="TET87" s="50"/>
      <c r="TEU87" s="50"/>
      <c r="TEV87" s="50"/>
      <c r="TEW87" s="50"/>
      <c r="TEX87" s="50"/>
      <c r="TEY87" s="50"/>
      <c r="TEZ87" s="50"/>
      <c r="TFA87" s="50"/>
      <c r="TFB87" s="50"/>
      <c r="TFC87" s="50"/>
      <c r="TFD87" s="50"/>
      <c r="TFE87" s="50"/>
      <c r="TFF87" s="50"/>
      <c r="TFG87" s="50"/>
      <c r="TFH87" s="50"/>
      <c r="TFI87" s="50"/>
      <c r="TFJ87" s="50"/>
      <c r="TFK87" s="50"/>
      <c r="TFL87" s="50"/>
      <c r="TFM87" s="50"/>
      <c r="TFN87" s="50"/>
      <c r="TFO87" s="50"/>
      <c r="TFP87" s="50"/>
      <c r="TFQ87" s="50"/>
      <c r="TFR87" s="50"/>
      <c r="TFS87" s="50"/>
      <c r="TFT87" s="50"/>
      <c r="TFU87" s="50"/>
      <c r="TFV87" s="50"/>
      <c r="TFW87" s="50"/>
      <c r="TFX87" s="50"/>
      <c r="TFY87" s="50"/>
      <c r="TFZ87" s="50"/>
      <c r="TGA87" s="50"/>
      <c r="TGB87" s="50"/>
      <c r="TGC87" s="50"/>
      <c r="TGD87" s="50"/>
      <c r="TGE87" s="50"/>
      <c r="TGF87" s="50"/>
      <c r="TGG87" s="50"/>
      <c r="TGH87" s="50"/>
      <c r="TGI87" s="50"/>
      <c r="TGJ87" s="50"/>
      <c r="TGK87" s="50"/>
      <c r="TGL87" s="50"/>
      <c r="TGM87" s="50"/>
      <c r="TGN87" s="50"/>
      <c r="TGO87" s="50"/>
      <c r="TGP87" s="50"/>
      <c r="TGQ87" s="50"/>
      <c r="TGR87" s="50"/>
      <c r="TGS87" s="50"/>
      <c r="TGT87" s="50"/>
      <c r="TGU87" s="50"/>
      <c r="TGV87" s="50"/>
      <c r="TGW87" s="50"/>
      <c r="TGX87" s="50"/>
      <c r="TGY87" s="50"/>
      <c r="TGZ87" s="50"/>
      <c r="THA87" s="50"/>
      <c r="THB87" s="50"/>
      <c r="THC87" s="50"/>
      <c r="THD87" s="50"/>
      <c r="THE87" s="50"/>
      <c r="THF87" s="50"/>
      <c r="THG87" s="50"/>
      <c r="THH87" s="50"/>
      <c r="THI87" s="50"/>
      <c r="THJ87" s="50"/>
      <c r="THK87" s="50"/>
      <c r="THL87" s="50"/>
      <c r="THM87" s="50"/>
      <c r="THN87" s="50"/>
      <c r="THO87" s="50"/>
      <c r="THP87" s="50"/>
      <c r="THQ87" s="50"/>
      <c r="THR87" s="50"/>
      <c r="THS87" s="50"/>
      <c r="THT87" s="50"/>
      <c r="THU87" s="50"/>
      <c r="THV87" s="50"/>
      <c r="THW87" s="50"/>
      <c r="THX87" s="50"/>
      <c r="THY87" s="50"/>
      <c r="THZ87" s="50"/>
      <c r="TIA87" s="50"/>
      <c r="TIB87" s="50"/>
      <c r="TIC87" s="50"/>
      <c r="TID87" s="50"/>
      <c r="TIE87" s="50"/>
      <c r="TIF87" s="50"/>
      <c r="TIG87" s="50"/>
      <c r="TIH87" s="50"/>
      <c r="TII87" s="50"/>
      <c r="TIJ87" s="50"/>
      <c r="TIK87" s="50"/>
      <c r="TIL87" s="50"/>
      <c r="TIM87" s="50"/>
      <c r="TIN87" s="50"/>
      <c r="TIO87" s="50"/>
      <c r="TIP87" s="50"/>
      <c r="TIQ87" s="50"/>
      <c r="TIR87" s="50"/>
      <c r="TIS87" s="50"/>
      <c r="TIT87" s="50"/>
      <c r="TIU87" s="50"/>
      <c r="TIV87" s="50"/>
      <c r="TIW87" s="50"/>
      <c r="TIX87" s="50"/>
      <c r="TIY87" s="50"/>
      <c r="TIZ87" s="50"/>
      <c r="TJA87" s="50"/>
      <c r="TJB87" s="50"/>
      <c r="TJC87" s="50"/>
      <c r="TJD87" s="50"/>
      <c r="TJE87" s="50"/>
      <c r="TJF87" s="50"/>
      <c r="TJG87" s="50"/>
      <c r="TJH87" s="50"/>
      <c r="TJI87" s="50"/>
      <c r="TJJ87" s="50"/>
      <c r="TJK87" s="50"/>
      <c r="TJL87" s="50"/>
      <c r="TJM87" s="50"/>
      <c r="TJN87" s="50"/>
      <c r="TJO87" s="50"/>
      <c r="TJP87" s="50"/>
      <c r="TJQ87" s="50"/>
      <c r="TJR87" s="50"/>
      <c r="TJS87" s="50"/>
      <c r="TJT87" s="50"/>
      <c r="TJU87" s="50"/>
      <c r="TJV87" s="50"/>
      <c r="TJW87" s="50"/>
      <c r="TJX87" s="50"/>
      <c r="TJY87" s="50"/>
      <c r="TJZ87" s="50"/>
      <c r="TKA87" s="50"/>
      <c r="TKB87" s="50"/>
      <c r="TKC87" s="50"/>
      <c r="TKD87" s="50"/>
      <c r="TKE87" s="50"/>
      <c r="TKF87" s="50"/>
      <c r="TKG87" s="50"/>
      <c r="TKH87" s="50"/>
      <c r="TKI87" s="50"/>
      <c r="TKJ87" s="50"/>
      <c r="TKK87" s="50"/>
      <c r="TKL87" s="50"/>
      <c r="TKM87" s="50"/>
      <c r="TKN87" s="50"/>
      <c r="TKO87" s="50"/>
      <c r="TKP87" s="50"/>
      <c r="TKQ87" s="50"/>
      <c r="TKR87" s="50"/>
      <c r="TKS87" s="50"/>
      <c r="TKT87" s="50"/>
      <c r="TKU87" s="50"/>
      <c r="TKV87" s="50"/>
      <c r="TKW87" s="50"/>
      <c r="TKX87" s="50"/>
      <c r="TKY87" s="50"/>
      <c r="TKZ87" s="50"/>
      <c r="TLA87" s="50"/>
      <c r="TLB87" s="50"/>
      <c r="TLC87" s="50"/>
      <c r="TLD87" s="50"/>
      <c r="TLE87" s="50"/>
      <c r="TLF87" s="50"/>
      <c r="TLG87" s="50"/>
      <c r="TLH87" s="50"/>
      <c r="TLI87" s="50"/>
      <c r="TLJ87" s="50"/>
      <c r="TLK87" s="50"/>
      <c r="TLL87" s="50"/>
      <c r="TLM87" s="50"/>
      <c r="TLN87" s="50"/>
      <c r="TLO87" s="50"/>
      <c r="TLP87" s="50"/>
      <c r="TLQ87" s="50"/>
      <c r="TLR87" s="50"/>
      <c r="TLS87" s="50"/>
      <c r="TLT87" s="50"/>
      <c r="TLU87" s="50"/>
      <c r="TLV87" s="50"/>
      <c r="TLW87" s="50"/>
      <c r="TLX87" s="50"/>
      <c r="TLY87" s="50"/>
      <c r="TLZ87" s="50"/>
      <c r="TMA87" s="50"/>
      <c r="TMB87" s="50"/>
      <c r="TMC87" s="50"/>
      <c r="TMD87" s="50"/>
      <c r="TME87" s="50"/>
      <c r="TMF87" s="50"/>
      <c r="TMG87" s="50"/>
      <c r="TMH87" s="50"/>
      <c r="TMI87" s="50"/>
      <c r="TMJ87" s="50"/>
      <c r="TMK87" s="50"/>
      <c r="TML87" s="50"/>
      <c r="TMM87" s="50"/>
      <c r="TMN87" s="50"/>
      <c r="TMO87" s="50"/>
      <c r="TMP87" s="50"/>
      <c r="TMQ87" s="50"/>
      <c r="TMR87" s="50"/>
      <c r="TMS87" s="50"/>
      <c r="TMT87" s="50"/>
      <c r="TMU87" s="50"/>
      <c r="TMV87" s="50"/>
      <c r="TMW87" s="50"/>
      <c r="TMX87" s="50"/>
      <c r="TMY87" s="50"/>
      <c r="TMZ87" s="50"/>
      <c r="TNA87" s="50"/>
      <c r="TNB87" s="50"/>
      <c r="TNC87" s="50"/>
      <c r="TND87" s="50"/>
      <c r="TNE87" s="50"/>
      <c r="TNF87" s="50"/>
      <c r="TNG87" s="50"/>
      <c r="TNH87" s="50"/>
      <c r="TNI87" s="50"/>
      <c r="TNJ87" s="50"/>
      <c r="TNK87" s="50"/>
      <c r="TNL87" s="50"/>
      <c r="TNM87" s="50"/>
      <c r="TNN87" s="50"/>
      <c r="TNO87" s="50"/>
      <c r="TNP87" s="50"/>
      <c r="TNQ87" s="50"/>
      <c r="TNR87" s="50"/>
      <c r="TNS87" s="50"/>
      <c r="TNT87" s="50"/>
      <c r="TNU87" s="50"/>
      <c r="TNV87" s="50"/>
      <c r="TNW87" s="50"/>
      <c r="TNX87" s="50"/>
      <c r="TNY87" s="50"/>
      <c r="TNZ87" s="50"/>
      <c r="TOA87" s="50"/>
      <c r="TOB87" s="50"/>
      <c r="TOC87" s="50"/>
      <c r="TOD87" s="50"/>
      <c r="TOE87" s="50"/>
      <c r="TOF87" s="50"/>
      <c r="TOG87" s="50"/>
      <c r="TOH87" s="50"/>
      <c r="TOI87" s="50"/>
      <c r="TOJ87" s="50"/>
      <c r="TOK87" s="50"/>
      <c r="TOL87" s="50"/>
      <c r="TOM87" s="50"/>
      <c r="TON87" s="50"/>
      <c r="TOO87" s="50"/>
      <c r="TOP87" s="50"/>
      <c r="TOQ87" s="50"/>
      <c r="TOR87" s="50"/>
      <c r="TOS87" s="50"/>
      <c r="TOT87" s="50"/>
      <c r="TOU87" s="50"/>
      <c r="TOV87" s="50"/>
      <c r="TOW87" s="50"/>
      <c r="TOX87" s="50"/>
      <c r="TOY87" s="50"/>
      <c r="TOZ87" s="50"/>
      <c r="TPA87" s="50"/>
      <c r="TPB87" s="50"/>
      <c r="TPC87" s="50"/>
      <c r="TPD87" s="50"/>
      <c r="TPE87" s="50"/>
      <c r="TPF87" s="50"/>
      <c r="TPG87" s="50"/>
      <c r="TPH87" s="50"/>
      <c r="TPI87" s="50"/>
      <c r="TPJ87" s="50"/>
      <c r="TPK87" s="50"/>
      <c r="TPL87" s="50"/>
      <c r="TPM87" s="50"/>
      <c r="TPN87" s="50"/>
      <c r="TPO87" s="50"/>
      <c r="TPP87" s="50"/>
      <c r="TPQ87" s="50"/>
      <c r="TPR87" s="50"/>
      <c r="TPS87" s="50"/>
      <c r="TPT87" s="50"/>
      <c r="TPU87" s="50"/>
      <c r="TPV87" s="50"/>
      <c r="TPW87" s="50"/>
      <c r="TPX87" s="50"/>
      <c r="TPY87" s="50"/>
      <c r="TPZ87" s="50"/>
      <c r="TQA87" s="50"/>
      <c r="TQB87" s="50"/>
      <c r="TQC87" s="50"/>
      <c r="TQD87" s="50"/>
      <c r="TQE87" s="50"/>
      <c r="TQF87" s="50"/>
      <c r="TQG87" s="50"/>
      <c r="TQH87" s="50"/>
      <c r="TQI87" s="50"/>
      <c r="TQJ87" s="50"/>
      <c r="TQK87" s="50"/>
      <c r="TQL87" s="50"/>
      <c r="TQM87" s="50"/>
      <c r="TQN87" s="50"/>
      <c r="TQO87" s="50"/>
      <c r="TQP87" s="50"/>
      <c r="TQQ87" s="50"/>
      <c r="TQR87" s="50"/>
      <c r="TQS87" s="50"/>
      <c r="TQT87" s="50"/>
      <c r="TQU87" s="50"/>
      <c r="TQV87" s="50"/>
      <c r="TQW87" s="50"/>
      <c r="TQX87" s="50"/>
      <c r="TQY87" s="50"/>
      <c r="TQZ87" s="50"/>
      <c r="TRA87" s="50"/>
      <c r="TRB87" s="50"/>
      <c r="TRC87" s="50"/>
      <c r="TRD87" s="50"/>
      <c r="TRE87" s="50"/>
      <c r="TRF87" s="50"/>
      <c r="TRG87" s="50"/>
      <c r="TRH87" s="50"/>
      <c r="TRI87" s="50"/>
      <c r="TRJ87" s="50"/>
      <c r="TRK87" s="50"/>
      <c r="TRL87" s="50"/>
      <c r="TRM87" s="50"/>
      <c r="TRN87" s="50"/>
      <c r="TRO87" s="50"/>
      <c r="TRP87" s="50"/>
      <c r="TRQ87" s="50"/>
      <c r="TRR87" s="50"/>
      <c r="TRS87" s="50"/>
      <c r="TRT87" s="50"/>
      <c r="TRU87" s="50"/>
      <c r="TRV87" s="50"/>
      <c r="TRW87" s="50"/>
      <c r="TRX87" s="50"/>
      <c r="TRY87" s="50"/>
      <c r="TRZ87" s="50"/>
      <c r="TSA87" s="50"/>
      <c r="TSB87" s="50"/>
      <c r="TSC87" s="50"/>
      <c r="TSD87" s="50"/>
      <c r="TSE87" s="50"/>
      <c r="TSF87" s="50"/>
      <c r="TSG87" s="50"/>
      <c r="TSH87" s="50"/>
      <c r="TSI87" s="50"/>
      <c r="TSJ87" s="50"/>
      <c r="TSK87" s="50"/>
      <c r="TSL87" s="50"/>
      <c r="TSM87" s="50"/>
      <c r="TSN87" s="50"/>
      <c r="TSO87" s="50"/>
      <c r="TSP87" s="50"/>
      <c r="TSQ87" s="50"/>
      <c r="TSR87" s="50"/>
      <c r="TSS87" s="50"/>
      <c r="TST87" s="50"/>
      <c r="TSU87" s="50"/>
      <c r="TSV87" s="50"/>
      <c r="TSW87" s="50"/>
      <c r="TSX87" s="50"/>
      <c r="TSY87" s="50"/>
      <c r="TSZ87" s="50"/>
      <c r="TTA87" s="50"/>
      <c r="TTB87" s="50"/>
      <c r="TTC87" s="50"/>
      <c r="TTD87" s="50"/>
      <c r="TTE87" s="50"/>
      <c r="TTF87" s="50"/>
      <c r="TTG87" s="50"/>
      <c r="TTH87" s="50"/>
      <c r="TTI87" s="50"/>
      <c r="TTJ87" s="50"/>
      <c r="TTK87" s="50"/>
      <c r="TTL87" s="50"/>
      <c r="TTM87" s="50"/>
      <c r="TTN87" s="50"/>
      <c r="TTO87" s="50"/>
      <c r="TTP87" s="50"/>
      <c r="TTQ87" s="50"/>
      <c r="TTR87" s="50"/>
      <c r="TTS87" s="50"/>
      <c r="TTT87" s="50"/>
      <c r="TTU87" s="50"/>
      <c r="TTV87" s="50"/>
      <c r="TTW87" s="50"/>
      <c r="TTX87" s="50"/>
      <c r="TTY87" s="50"/>
      <c r="TTZ87" s="50"/>
      <c r="TUA87" s="50"/>
      <c r="TUB87" s="50"/>
      <c r="TUC87" s="50"/>
      <c r="TUD87" s="50"/>
      <c r="TUE87" s="50"/>
      <c r="TUF87" s="50"/>
      <c r="TUG87" s="50"/>
      <c r="TUH87" s="50"/>
      <c r="TUI87" s="50"/>
      <c r="TUJ87" s="50"/>
      <c r="TUK87" s="50"/>
      <c r="TUL87" s="50"/>
      <c r="TUM87" s="50"/>
      <c r="TUN87" s="50"/>
      <c r="TUO87" s="50"/>
      <c r="TUP87" s="50"/>
      <c r="TUQ87" s="50"/>
      <c r="TUR87" s="50"/>
      <c r="TUS87" s="50"/>
      <c r="TUT87" s="50"/>
      <c r="TUU87" s="50"/>
      <c r="TUV87" s="50"/>
      <c r="TUW87" s="50"/>
      <c r="TUX87" s="50"/>
      <c r="TUY87" s="50"/>
      <c r="TUZ87" s="50"/>
      <c r="TVA87" s="50"/>
      <c r="TVB87" s="50"/>
      <c r="TVC87" s="50"/>
      <c r="TVD87" s="50"/>
      <c r="TVE87" s="50"/>
      <c r="TVF87" s="50"/>
      <c r="TVG87" s="50"/>
      <c r="TVH87" s="50"/>
      <c r="TVI87" s="50"/>
      <c r="TVJ87" s="50"/>
      <c r="TVK87" s="50"/>
      <c r="TVL87" s="50"/>
      <c r="TVM87" s="50"/>
      <c r="TVN87" s="50"/>
      <c r="TVO87" s="50"/>
      <c r="TVP87" s="50"/>
      <c r="TVQ87" s="50"/>
      <c r="TVR87" s="50"/>
      <c r="TVS87" s="50"/>
      <c r="TVT87" s="50"/>
      <c r="TVU87" s="50"/>
      <c r="TVV87" s="50"/>
      <c r="TVW87" s="50"/>
      <c r="TVX87" s="50"/>
      <c r="TVY87" s="50"/>
      <c r="TVZ87" s="50"/>
      <c r="TWA87" s="50"/>
      <c r="TWB87" s="50"/>
      <c r="TWC87" s="50"/>
      <c r="TWD87" s="50"/>
      <c r="TWE87" s="50"/>
      <c r="TWF87" s="50"/>
      <c r="TWG87" s="50"/>
      <c r="TWH87" s="50"/>
      <c r="TWI87" s="50"/>
      <c r="TWJ87" s="50"/>
      <c r="TWK87" s="50"/>
      <c r="TWL87" s="50"/>
      <c r="TWM87" s="50"/>
      <c r="TWN87" s="50"/>
      <c r="TWO87" s="50"/>
      <c r="TWP87" s="50"/>
      <c r="TWQ87" s="50"/>
      <c r="TWR87" s="50"/>
      <c r="TWS87" s="50"/>
      <c r="TWT87" s="50"/>
      <c r="TWU87" s="50"/>
      <c r="TWV87" s="50"/>
      <c r="TWW87" s="50"/>
      <c r="TWX87" s="50"/>
      <c r="TWY87" s="50"/>
      <c r="TWZ87" s="50"/>
      <c r="TXA87" s="50"/>
      <c r="TXB87" s="50"/>
      <c r="TXC87" s="50"/>
      <c r="TXD87" s="50"/>
      <c r="TXE87" s="50"/>
      <c r="TXF87" s="50"/>
      <c r="TXG87" s="50"/>
      <c r="TXH87" s="50"/>
      <c r="TXI87" s="50"/>
      <c r="TXJ87" s="50"/>
      <c r="TXK87" s="50"/>
      <c r="TXL87" s="50"/>
      <c r="TXM87" s="50"/>
      <c r="TXN87" s="50"/>
      <c r="TXO87" s="50"/>
      <c r="TXP87" s="50"/>
      <c r="TXQ87" s="50"/>
      <c r="TXR87" s="50"/>
      <c r="TXS87" s="50"/>
      <c r="TXT87" s="50"/>
      <c r="TXU87" s="50"/>
      <c r="TXV87" s="50"/>
      <c r="TXW87" s="50"/>
      <c r="TXX87" s="50"/>
      <c r="TXY87" s="50"/>
      <c r="TXZ87" s="50"/>
      <c r="TYA87" s="50"/>
      <c r="TYB87" s="50"/>
      <c r="TYC87" s="50"/>
      <c r="TYD87" s="50"/>
      <c r="TYE87" s="50"/>
      <c r="TYF87" s="50"/>
      <c r="TYG87" s="50"/>
      <c r="TYH87" s="50"/>
      <c r="TYI87" s="50"/>
      <c r="TYJ87" s="50"/>
      <c r="TYK87" s="50"/>
      <c r="TYL87" s="50"/>
      <c r="TYM87" s="50"/>
      <c r="TYN87" s="50"/>
      <c r="TYO87" s="50"/>
      <c r="TYP87" s="50"/>
      <c r="TYQ87" s="50"/>
      <c r="TYR87" s="50"/>
      <c r="TYS87" s="50"/>
      <c r="TYT87" s="50"/>
      <c r="TYU87" s="50"/>
      <c r="TYV87" s="50"/>
      <c r="TYW87" s="50"/>
      <c r="TYX87" s="50"/>
      <c r="TYY87" s="50"/>
      <c r="TYZ87" s="50"/>
      <c r="TZA87" s="50"/>
      <c r="TZB87" s="50"/>
      <c r="TZC87" s="50"/>
      <c r="TZD87" s="50"/>
      <c r="TZE87" s="50"/>
      <c r="TZF87" s="50"/>
      <c r="TZG87" s="50"/>
      <c r="TZH87" s="50"/>
      <c r="TZI87" s="50"/>
      <c r="TZJ87" s="50"/>
      <c r="TZK87" s="50"/>
      <c r="TZL87" s="50"/>
      <c r="TZM87" s="50"/>
      <c r="TZN87" s="50"/>
      <c r="TZO87" s="50"/>
      <c r="TZP87" s="50"/>
      <c r="TZQ87" s="50"/>
      <c r="TZR87" s="50"/>
      <c r="TZS87" s="50"/>
      <c r="TZT87" s="50"/>
      <c r="TZU87" s="50"/>
      <c r="TZV87" s="50"/>
      <c r="TZW87" s="50"/>
      <c r="TZX87" s="50"/>
      <c r="TZY87" s="50"/>
      <c r="TZZ87" s="50"/>
      <c r="UAA87" s="50"/>
      <c r="UAB87" s="50"/>
      <c r="UAC87" s="50"/>
      <c r="UAD87" s="50"/>
      <c r="UAE87" s="50"/>
      <c r="UAF87" s="50"/>
      <c r="UAG87" s="50"/>
      <c r="UAH87" s="50"/>
      <c r="UAI87" s="50"/>
      <c r="UAJ87" s="50"/>
      <c r="UAK87" s="50"/>
      <c r="UAL87" s="50"/>
      <c r="UAM87" s="50"/>
      <c r="UAN87" s="50"/>
      <c r="UAO87" s="50"/>
      <c r="UAP87" s="50"/>
      <c r="UAQ87" s="50"/>
      <c r="UAR87" s="50"/>
      <c r="UAS87" s="50"/>
      <c r="UAT87" s="50"/>
      <c r="UAU87" s="50"/>
      <c r="UAV87" s="50"/>
      <c r="UAW87" s="50"/>
      <c r="UAX87" s="50"/>
      <c r="UAY87" s="50"/>
      <c r="UAZ87" s="50"/>
      <c r="UBA87" s="50"/>
      <c r="UBB87" s="50"/>
      <c r="UBC87" s="50"/>
      <c r="UBD87" s="50"/>
      <c r="UBE87" s="50"/>
      <c r="UBF87" s="50"/>
      <c r="UBG87" s="50"/>
      <c r="UBH87" s="50"/>
      <c r="UBI87" s="50"/>
      <c r="UBJ87" s="50"/>
      <c r="UBK87" s="50"/>
      <c r="UBL87" s="50"/>
      <c r="UBM87" s="50"/>
      <c r="UBN87" s="50"/>
      <c r="UBO87" s="50"/>
      <c r="UBP87" s="50"/>
      <c r="UBQ87" s="50"/>
      <c r="UBR87" s="50"/>
      <c r="UBS87" s="50"/>
      <c r="UBT87" s="50"/>
      <c r="UBU87" s="50"/>
      <c r="UBV87" s="50"/>
      <c r="UBW87" s="50"/>
      <c r="UBX87" s="50"/>
      <c r="UBY87" s="50"/>
      <c r="UBZ87" s="50"/>
      <c r="UCA87" s="50"/>
      <c r="UCB87" s="50"/>
      <c r="UCC87" s="50"/>
      <c r="UCD87" s="50"/>
      <c r="UCE87" s="50"/>
      <c r="UCF87" s="50"/>
      <c r="UCG87" s="50"/>
      <c r="UCH87" s="50"/>
      <c r="UCI87" s="50"/>
      <c r="UCJ87" s="50"/>
      <c r="UCK87" s="50"/>
      <c r="UCL87" s="50"/>
      <c r="UCM87" s="50"/>
      <c r="UCN87" s="50"/>
      <c r="UCO87" s="50"/>
      <c r="UCP87" s="50"/>
      <c r="UCQ87" s="50"/>
      <c r="UCR87" s="50"/>
      <c r="UCS87" s="50"/>
      <c r="UCT87" s="50"/>
      <c r="UCU87" s="50"/>
      <c r="UCV87" s="50"/>
      <c r="UCW87" s="50"/>
      <c r="UCX87" s="50"/>
      <c r="UCY87" s="50"/>
      <c r="UCZ87" s="50"/>
      <c r="UDA87" s="50"/>
      <c r="UDB87" s="50"/>
      <c r="UDC87" s="50"/>
      <c r="UDD87" s="50"/>
      <c r="UDE87" s="50"/>
      <c r="UDF87" s="50"/>
      <c r="UDG87" s="50"/>
      <c r="UDH87" s="50"/>
      <c r="UDI87" s="50"/>
      <c r="UDJ87" s="50"/>
      <c r="UDK87" s="50"/>
      <c r="UDL87" s="50"/>
      <c r="UDM87" s="50"/>
      <c r="UDN87" s="50"/>
      <c r="UDO87" s="50"/>
      <c r="UDP87" s="50"/>
      <c r="UDQ87" s="50"/>
      <c r="UDR87" s="50"/>
      <c r="UDS87" s="50"/>
      <c r="UDT87" s="50"/>
      <c r="UDU87" s="50"/>
      <c r="UDV87" s="50"/>
      <c r="UDW87" s="50"/>
      <c r="UDX87" s="50"/>
      <c r="UDY87" s="50"/>
      <c r="UDZ87" s="50"/>
      <c r="UEA87" s="50"/>
      <c r="UEB87" s="50"/>
      <c r="UEC87" s="50"/>
      <c r="UED87" s="50"/>
      <c r="UEE87" s="50"/>
      <c r="UEF87" s="50"/>
      <c r="UEG87" s="50"/>
      <c r="UEH87" s="50"/>
      <c r="UEI87" s="50"/>
      <c r="UEJ87" s="50"/>
      <c r="UEK87" s="50"/>
      <c r="UEL87" s="50"/>
      <c r="UEM87" s="50"/>
      <c r="UEN87" s="50"/>
      <c r="UEO87" s="50"/>
      <c r="UEP87" s="50"/>
      <c r="UEQ87" s="50"/>
      <c r="UER87" s="50"/>
      <c r="UES87" s="50"/>
      <c r="UET87" s="50"/>
      <c r="UEU87" s="50"/>
      <c r="UEV87" s="50"/>
      <c r="UEW87" s="50"/>
      <c r="UEX87" s="50"/>
      <c r="UEY87" s="50"/>
      <c r="UEZ87" s="50"/>
      <c r="UFA87" s="50"/>
      <c r="UFB87" s="50"/>
      <c r="UFC87" s="50"/>
      <c r="UFD87" s="50"/>
      <c r="UFE87" s="50"/>
      <c r="UFF87" s="50"/>
      <c r="UFG87" s="50"/>
      <c r="UFH87" s="50"/>
      <c r="UFI87" s="50"/>
      <c r="UFJ87" s="50"/>
      <c r="UFK87" s="50"/>
      <c r="UFL87" s="50"/>
      <c r="UFM87" s="50"/>
      <c r="UFN87" s="50"/>
      <c r="UFO87" s="50"/>
      <c r="UFP87" s="50"/>
      <c r="UFQ87" s="50"/>
      <c r="UFR87" s="50"/>
      <c r="UFS87" s="50"/>
      <c r="UFT87" s="50"/>
      <c r="UFU87" s="50"/>
      <c r="UFV87" s="50"/>
      <c r="UFW87" s="50"/>
      <c r="UFX87" s="50"/>
      <c r="UFY87" s="50"/>
      <c r="UFZ87" s="50"/>
      <c r="UGA87" s="50"/>
      <c r="UGB87" s="50"/>
      <c r="UGC87" s="50"/>
      <c r="UGD87" s="50"/>
      <c r="UGE87" s="50"/>
      <c r="UGF87" s="50"/>
      <c r="UGG87" s="50"/>
      <c r="UGH87" s="50"/>
      <c r="UGI87" s="50"/>
      <c r="UGJ87" s="50"/>
      <c r="UGK87" s="50"/>
      <c r="UGL87" s="50"/>
      <c r="UGM87" s="50"/>
      <c r="UGN87" s="50"/>
      <c r="UGO87" s="50"/>
      <c r="UGP87" s="50"/>
      <c r="UGQ87" s="50"/>
      <c r="UGR87" s="50"/>
      <c r="UGS87" s="50"/>
      <c r="UGT87" s="50"/>
      <c r="UGU87" s="50"/>
      <c r="UGV87" s="50"/>
      <c r="UGW87" s="50"/>
      <c r="UGX87" s="50"/>
      <c r="UGY87" s="50"/>
      <c r="UGZ87" s="50"/>
      <c r="UHA87" s="50"/>
      <c r="UHB87" s="50"/>
      <c r="UHC87" s="50"/>
      <c r="UHD87" s="50"/>
      <c r="UHE87" s="50"/>
      <c r="UHF87" s="50"/>
      <c r="UHG87" s="50"/>
      <c r="UHH87" s="50"/>
      <c r="UHI87" s="50"/>
      <c r="UHJ87" s="50"/>
      <c r="UHK87" s="50"/>
      <c r="UHL87" s="50"/>
      <c r="UHM87" s="50"/>
      <c r="UHN87" s="50"/>
      <c r="UHO87" s="50"/>
      <c r="UHP87" s="50"/>
      <c r="UHQ87" s="50"/>
      <c r="UHR87" s="50"/>
      <c r="UHS87" s="50"/>
      <c r="UHT87" s="50"/>
      <c r="UHU87" s="50"/>
      <c r="UHV87" s="50"/>
      <c r="UHW87" s="50"/>
      <c r="UHX87" s="50"/>
      <c r="UHY87" s="50"/>
      <c r="UHZ87" s="50"/>
      <c r="UIA87" s="50"/>
      <c r="UIB87" s="50"/>
      <c r="UIC87" s="50"/>
      <c r="UID87" s="50"/>
      <c r="UIE87" s="50"/>
      <c r="UIF87" s="50"/>
      <c r="UIG87" s="50"/>
      <c r="UIH87" s="50"/>
      <c r="UII87" s="50"/>
      <c r="UIJ87" s="50"/>
      <c r="UIK87" s="50"/>
      <c r="UIL87" s="50"/>
      <c r="UIM87" s="50"/>
      <c r="UIN87" s="50"/>
      <c r="UIO87" s="50"/>
      <c r="UIP87" s="50"/>
      <c r="UIQ87" s="50"/>
      <c r="UIR87" s="50"/>
      <c r="UIS87" s="50"/>
      <c r="UIT87" s="50"/>
      <c r="UIU87" s="50"/>
      <c r="UIV87" s="50"/>
      <c r="UIW87" s="50"/>
      <c r="UIX87" s="50"/>
      <c r="UIY87" s="50"/>
      <c r="UIZ87" s="50"/>
      <c r="UJA87" s="50"/>
      <c r="UJB87" s="50"/>
      <c r="UJC87" s="50"/>
      <c r="UJD87" s="50"/>
      <c r="UJE87" s="50"/>
      <c r="UJF87" s="50"/>
      <c r="UJG87" s="50"/>
      <c r="UJH87" s="50"/>
      <c r="UJI87" s="50"/>
      <c r="UJJ87" s="50"/>
      <c r="UJK87" s="50"/>
      <c r="UJL87" s="50"/>
      <c r="UJM87" s="50"/>
      <c r="UJN87" s="50"/>
      <c r="UJO87" s="50"/>
      <c r="UJP87" s="50"/>
      <c r="UJQ87" s="50"/>
      <c r="UJR87" s="50"/>
      <c r="UJS87" s="50"/>
      <c r="UJT87" s="50"/>
      <c r="UJU87" s="50"/>
      <c r="UJV87" s="50"/>
      <c r="UJW87" s="50"/>
      <c r="UJX87" s="50"/>
      <c r="UJY87" s="50"/>
      <c r="UJZ87" s="50"/>
      <c r="UKA87" s="50"/>
      <c r="UKB87" s="50"/>
      <c r="UKC87" s="50"/>
      <c r="UKD87" s="50"/>
      <c r="UKE87" s="50"/>
      <c r="UKF87" s="50"/>
      <c r="UKG87" s="50"/>
      <c r="UKH87" s="50"/>
      <c r="UKI87" s="50"/>
      <c r="UKJ87" s="50"/>
      <c r="UKK87" s="50"/>
      <c r="UKL87" s="50"/>
      <c r="UKM87" s="50"/>
      <c r="UKN87" s="50"/>
      <c r="UKO87" s="50"/>
      <c r="UKP87" s="50"/>
      <c r="UKQ87" s="50"/>
      <c r="UKR87" s="50"/>
      <c r="UKS87" s="50"/>
      <c r="UKT87" s="50"/>
      <c r="UKU87" s="50"/>
      <c r="UKV87" s="50"/>
      <c r="UKW87" s="50"/>
      <c r="UKX87" s="50"/>
      <c r="UKY87" s="50"/>
      <c r="UKZ87" s="50"/>
      <c r="ULA87" s="50"/>
      <c r="ULB87" s="50"/>
      <c r="ULC87" s="50"/>
      <c r="ULD87" s="50"/>
      <c r="ULE87" s="50"/>
      <c r="ULF87" s="50"/>
      <c r="ULG87" s="50"/>
      <c r="ULH87" s="50"/>
      <c r="ULI87" s="50"/>
      <c r="ULJ87" s="50"/>
      <c r="ULK87" s="50"/>
      <c r="ULL87" s="50"/>
      <c r="ULM87" s="50"/>
      <c r="ULN87" s="50"/>
      <c r="ULO87" s="50"/>
      <c r="ULP87" s="50"/>
      <c r="ULQ87" s="50"/>
      <c r="ULR87" s="50"/>
      <c r="ULS87" s="50"/>
      <c r="ULT87" s="50"/>
      <c r="ULU87" s="50"/>
      <c r="ULV87" s="50"/>
      <c r="ULW87" s="50"/>
      <c r="ULX87" s="50"/>
      <c r="ULY87" s="50"/>
      <c r="ULZ87" s="50"/>
      <c r="UMA87" s="50"/>
      <c r="UMB87" s="50"/>
      <c r="UMC87" s="50"/>
      <c r="UMD87" s="50"/>
      <c r="UME87" s="50"/>
      <c r="UMF87" s="50"/>
      <c r="UMG87" s="50"/>
      <c r="UMH87" s="50"/>
      <c r="UMI87" s="50"/>
      <c r="UMJ87" s="50"/>
      <c r="UMK87" s="50"/>
      <c r="UML87" s="50"/>
      <c r="UMM87" s="50"/>
      <c r="UMN87" s="50"/>
      <c r="UMO87" s="50"/>
      <c r="UMP87" s="50"/>
      <c r="UMQ87" s="50"/>
      <c r="UMR87" s="50"/>
      <c r="UMS87" s="50"/>
      <c r="UMT87" s="50"/>
      <c r="UMU87" s="50"/>
      <c r="UMV87" s="50"/>
      <c r="UMW87" s="50"/>
      <c r="UMX87" s="50"/>
      <c r="UMY87" s="50"/>
      <c r="UMZ87" s="50"/>
      <c r="UNA87" s="50"/>
      <c r="UNB87" s="50"/>
      <c r="UNC87" s="50"/>
      <c r="UND87" s="50"/>
      <c r="UNE87" s="50"/>
      <c r="UNF87" s="50"/>
      <c r="UNG87" s="50"/>
      <c r="UNH87" s="50"/>
      <c r="UNI87" s="50"/>
      <c r="UNJ87" s="50"/>
      <c r="UNK87" s="50"/>
      <c r="UNL87" s="50"/>
      <c r="UNM87" s="50"/>
      <c r="UNN87" s="50"/>
      <c r="UNO87" s="50"/>
      <c r="UNP87" s="50"/>
      <c r="UNQ87" s="50"/>
      <c r="UNR87" s="50"/>
      <c r="UNS87" s="50"/>
      <c r="UNT87" s="50"/>
      <c r="UNU87" s="50"/>
      <c r="UNV87" s="50"/>
      <c r="UNW87" s="50"/>
      <c r="UNX87" s="50"/>
      <c r="UNY87" s="50"/>
      <c r="UNZ87" s="50"/>
      <c r="UOA87" s="50"/>
      <c r="UOB87" s="50"/>
      <c r="UOC87" s="50"/>
      <c r="UOD87" s="50"/>
      <c r="UOE87" s="50"/>
      <c r="UOF87" s="50"/>
      <c r="UOG87" s="50"/>
      <c r="UOH87" s="50"/>
      <c r="UOI87" s="50"/>
      <c r="UOJ87" s="50"/>
      <c r="UOK87" s="50"/>
      <c r="UOL87" s="50"/>
      <c r="UOM87" s="50"/>
      <c r="UON87" s="50"/>
      <c r="UOO87" s="50"/>
      <c r="UOP87" s="50"/>
      <c r="UOQ87" s="50"/>
      <c r="UOR87" s="50"/>
      <c r="UOS87" s="50"/>
      <c r="UOT87" s="50"/>
      <c r="UOU87" s="50"/>
      <c r="UOV87" s="50"/>
      <c r="UOW87" s="50"/>
      <c r="UOX87" s="50"/>
      <c r="UOY87" s="50"/>
      <c r="UOZ87" s="50"/>
      <c r="UPA87" s="50"/>
      <c r="UPB87" s="50"/>
      <c r="UPC87" s="50"/>
      <c r="UPD87" s="50"/>
      <c r="UPE87" s="50"/>
      <c r="UPF87" s="50"/>
      <c r="UPG87" s="50"/>
      <c r="UPH87" s="50"/>
      <c r="UPI87" s="50"/>
      <c r="UPJ87" s="50"/>
      <c r="UPK87" s="50"/>
      <c r="UPL87" s="50"/>
      <c r="UPM87" s="50"/>
      <c r="UPN87" s="50"/>
      <c r="UPO87" s="50"/>
      <c r="UPP87" s="50"/>
      <c r="UPQ87" s="50"/>
      <c r="UPR87" s="50"/>
      <c r="UPS87" s="50"/>
      <c r="UPT87" s="50"/>
      <c r="UPU87" s="50"/>
      <c r="UPV87" s="50"/>
      <c r="UPW87" s="50"/>
      <c r="UPX87" s="50"/>
      <c r="UPY87" s="50"/>
      <c r="UPZ87" s="50"/>
      <c r="UQA87" s="50"/>
      <c r="UQB87" s="50"/>
      <c r="UQC87" s="50"/>
      <c r="UQD87" s="50"/>
      <c r="UQE87" s="50"/>
      <c r="UQF87" s="50"/>
      <c r="UQG87" s="50"/>
      <c r="UQH87" s="50"/>
      <c r="UQI87" s="50"/>
      <c r="UQJ87" s="50"/>
      <c r="UQK87" s="50"/>
      <c r="UQL87" s="50"/>
      <c r="UQM87" s="50"/>
      <c r="UQN87" s="50"/>
      <c r="UQO87" s="50"/>
      <c r="UQP87" s="50"/>
      <c r="UQQ87" s="50"/>
      <c r="UQR87" s="50"/>
      <c r="UQS87" s="50"/>
      <c r="UQT87" s="50"/>
      <c r="UQU87" s="50"/>
      <c r="UQV87" s="50"/>
      <c r="UQW87" s="50"/>
      <c r="UQX87" s="50"/>
      <c r="UQY87" s="50"/>
      <c r="UQZ87" s="50"/>
      <c r="URA87" s="50"/>
      <c r="URB87" s="50"/>
      <c r="URC87" s="50"/>
      <c r="URD87" s="50"/>
      <c r="URE87" s="50"/>
      <c r="URF87" s="50"/>
      <c r="URG87" s="50"/>
      <c r="URH87" s="50"/>
      <c r="URI87" s="50"/>
      <c r="URJ87" s="50"/>
      <c r="URK87" s="50"/>
      <c r="URL87" s="50"/>
      <c r="URM87" s="50"/>
      <c r="URN87" s="50"/>
      <c r="URO87" s="50"/>
      <c r="URP87" s="50"/>
      <c r="URQ87" s="50"/>
      <c r="URR87" s="50"/>
      <c r="URS87" s="50"/>
      <c r="URT87" s="50"/>
      <c r="URU87" s="50"/>
      <c r="URV87" s="50"/>
      <c r="URW87" s="50"/>
      <c r="URX87" s="50"/>
      <c r="URY87" s="50"/>
      <c r="URZ87" s="50"/>
      <c r="USA87" s="50"/>
      <c r="USB87" s="50"/>
      <c r="USC87" s="50"/>
      <c r="USD87" s="50"/>
      <c r="USE87" s="50"/>
      <c r="USF87" s="50"/>
      <c r="USG87" s="50"/>
      <c r="USH87" s="50"/>
      <c r="USI87" s="50"/>
      <c r="USJ87" s="50"/>
      <c r="USK87" s="50"/>
      <c r="USL87" s="50"/>
      <c r="USM87" s="50"/>
      <c r="USN87" s="50"/>
      <c r="USO87" s="50"/>
      <c r="USP87" s="50"/>
      <c r="USQ87" s="50"/>
      <c r="USR87" s="50"/>
      <c r="USS87" s="50"/>
      <c r="UST87" s="50"/>
      <c r="USU87" s="50"/>
      <c r="USV87" s="50"/>
      <c r="USW87" s="50"/>
      <c r="USX87" s="50"/>
      <c r="USY87" s="50"/>
      <c r="USZ87" s="50"/>
      <c r="UTA87" s="50"/>
      <c r="UTB87" s="50"/>
      <c r="UTC87" s="50"/>
      <c r="UTD87" s="50"/>
      <c r="UTE87" s="50"/>
      <c r="UTF87" s="50"/>
      <c r="UTG87" s="50"/>
      <c r="UTH87" s="50"/>
      <c r="UTI87" s="50"/>
      <c r="UTJ87" s="50"/>
      <c r="UTK87" s="50"/>
      <c r="UTL87" s="50"/>
      <c r="UTM87" s="50"/>
      <c r="UTN87" s="50"/>
      <c r="UTO87" s="50"/>
      <c r="UTP87" s="50"/>
      <c r="UTQ87" s="50"/>
      <c r="UTR87" s="50"/>
      <c r="UTS87" s="50"/>
      <c r="UTT87" s="50"/>
      <c r="UTU87" s="50"/>
      <c r="UTV87" s="50"/>
      <c r="UTW87" s="50"/>
      <c r="UTX87" s="50"/>
      <c r="UTY87" s="50"/>
      <c r="UTZ87" s="50"/>
      <c r="UUA87" s="50"/>
      <c r="UUB87" s="50"/>
      <c r="UUC87" s="50"/>
      <c r="UUD87" s="50"/>
      <c r="UUE87" s="50"/>
      <c r="UUF87" s="50"/>
      <c r="UUG87" s="50"/>
      <c r="UUH87" s="50"/>
      <c r="UUI87" s="50"/>
      <c r="UUJ87" s="50"/>
      <c r="UUK87" s="50"/>
      <c r="UUL87" s="50"/>
      <c r="UUM87" s="50"/>
      <c r="UUN87" s="50"/>
      <c r="UUO87" s="50"/>
      <c r="UUP87" s="50"/>
      <c r="UUQ87" s="50"/>
      <c r="UUR87" s="50"/>
      <c r="UUS87" s="50"/>
      <c r="UUT87" s="50"/>
      <c r="UUU87" s="50"/>
      <c r="UUV87" s="50"/>
      <c r="UUW87" s="50"/>
      <c r="UUX87" s="50"/>
      <c r="UUY87" s="50"/>
      <c r="UUZ87" s="50"/>
      <c r="UVA87" s="50"/>
      <c r="UVB87" s="50"/>
      <c r="UVC87" s="50"/>
      <c r="UVD87" s="50"/>
      <c r="UVE87" s="50"/>
      <c r="UVF87" s="50"/>
      <c r="UVG87" s="50"/>
      <c r="UVH87" s="50"/>
      <c r="UVI87" s="50"/>
      <c r="UVJ87" s="50"/>
      <c r="UVK87" s="50"/>
      <c r="UVL87" s="50"/>
      <c r="UVM87" s="50"/>
      <c r="UVN87" s="50"/>
      <c r="UVO87" s="50"/>
      <c r="UVP87" s="50"/>
      <c r="UVQ87" s="50"/>
      <c r="UVR87" s="50"/>
      <c r="UVS87" s="50"/>
      <c r="UVT87" s="50"/>
      <c r="UVU87" s="50"/>
      <c r="UVV87" s="50"/>
      <c r="UVW87" s="50"/>
      <c r="UVX87" s="50"/>
      <c r="UVY87" s="50"/>
      <c r="UVZ87" s="50"/>
      <c r="UWA87" s="50"/>
      <c r="UWB87" s="50"/>
      <c r="UWC87" s="50"/>
      <c r="UWD87" s="50"/>
      <c r="UWE87" s="50"/>
      <c r="UWF87" s="50"/>
      <c r="UWG87" s="50"/>
      <c r="UWH87" s="50"/>
      <c r="UWI87" s="50"/>
      <c r="UWJ87" s="50"/>
      <c r="UWK87" s="50"/>
      <c r="UWL87" s="50"/>
      <c r="UWM87" s="50"/>
      <c r="UWN87" s="50"/>
      <c r="UWO87" s="50"/>
      <c r="UWP87" s="50"/>
      <c r="UWQ87" s="50"/>
      <c r="UWR87" s="50"/>
      <c r="UWS87" s="50"/>
      <c r="UWT87" s="50"/>
      <c r="UWU87" s="50"/>
      <c r="UWV87" s="50"/>
      <c r="UWW87" s="50"/>
      <c r="UWX87" s="50"/>
      <c r="UWY87" s="50"/>
      <c r="UWZ87" s="50"/>
      <c r="UXA87" s="50"/>
      <c r="UXB87" s="50"/>
      <c r="UXC87" s="50"/>
      <c r="UXD87" s="50"/>
      <c r="UXE87" s="50"/>
      <c r="UXF87" s="50"/>
      <c r="UXG87" s="50"/>
      <c r="UXH87" s="50"/>
      <c r="UXI87" s="50"/>
      <c r="UXJ87" s="50"/>
      <c r="UXK87" s="50"/>
      <c r="UXL87" s="50"/>
      <c r="UXM87" s="50"/>
      <c r="UXN87" s="50"/>
      <c r="UXO87" s="50"/>
      <c r="UXP87" s="50"/>
      <c r="UXQ87" s="50"/>
      <c r="UXR87" s="50"/>
      <c r="UXS87" s="50"/>
      <c r="UXT87" s="50"/>
      <c r="UXU87" s="50"/>
      <c r="UXV87" s="50"/>
      <c r="UXW87" s="50"/>
      <c r="UXX87" s="50"/>
      <c r="UXY87" s="50"/>
      <c r="UXZ87" s="50"/>
      <c r="UYA87" s="50"/>
      <c r="UYB87" s="50"/>
      <c r="UYC87" s="50"/>
      <c r="UYD87" s="50"/>
      <c r="UYE87" s="50"/>
      <c r="UYF87" s="50"/>
      <c r="UYG87" s="50"/>
      <c r="UYH87" s="50"/>
      <c r="UYI87" s="50"/>
      <c r="UYJ87" s="50"/>
      <c r="UYK87" s="50"/>
      <c r="UYL87" s="50"/>
      <c r="UYM87" s="50"/>
      <c r="UYN87" s="50"/>
      <c r="UYO87" s="50"/>
      <c r="UYP87" s="50"/>
      <c r="UYQ87" s="50"/>
      <c r="UYR87" s="50"/>
      <c r="UYS87" s="50"/>
      <c r="UYT87" s="50"/>
      <c r="UYU87" s="50"/>
      <c r="UYV87" s="50"/>
      <c r="UYW87" s="50"/>
      <c r="UYX87" s="50"/>
      <c r="UYY87" s="50"/>
      <c r="UYZ87" s="50"/>
      <c r="UZA87" s="50"/>
      <c r="UZB87" s="50"/>
      <c r="UZC87" s="50"/>
      <c r="UZD87" s="50"/>
      <c r="UZE87" s="50"/>
      <c r="UZF87" s="50"/>
      <c r="UZG87" s="50"/>
      <c r="UZH87" s="50"/>
      <c r="UZI87" s="50"/>
      <c r="UZJ87" s="50"/>
      <c r="UZK87" s="50"/>
      <c r="UZL87" s="50"/>
      <c r="UZM87" s="50"/>
      <c r="UZN87" s="50"/>
      <c r="UZO87" s="50"/>
      <c r="UZP87" s="50"/>
      <c r="UZQ87" s="50"/>
      <c r="UZR87" s="50"/>
      <c r="UZS87" s="50"/>
      <c r="UZT87" s="50"/>
      <c r="UZU87" s="50"/>
      <c r="UZV87" s="50"/>
      <c r="UZW87" s="50"/>
      <c r="UZX87" s="50"/>
      <c r="UZY87" s="50"/>
      <c r="UZZ87" s="50"/>
      <c r="VAA87" s="50"/>
      <c r="VAB87" s="50"/>
      <c r="VAC87" s="50"/>
      <c r="VAD87" s="50"/>
      <c r="VAE87" s="50"/>
      <c r="VAF87" s="50"/>
      <c r="VAG87" s="50"/>
      <c r="VAH87" s="50"/>
      <c r="VAI87" s="50"/>
      <c r="VAJ87" s="50"/>
      <c r="VAK87" s="50"/>
      <c r="VAL87" s="50"/>
      <c r="VAM87" s="50"/>
      <c r="VAN87" s="50"/>
      <c r="VAO87" s="50"/>
      <c r="VAP87" s="50"/>
      <c r="VAQ87" s="50"/>
      <c r="VAR87" s="50"/>
      <c r="VAS87" s="50"/>
      <c r="VAT87" s="50"/>
      <c r="VAU87" s="50"/>
      <c r="VAV87" s="50"/>
      <c r="VAW87" s="50"/>
      <c r="VAX87" s="50"/>
      <c r="VAY87" s="50"/>
      <c r="VAZ87" s="50"/>
      <c r="VBA87" s="50"/>
      <c r="VBB87" s="50"/>
      <c r="VBC87" s="50"/>
      <c r="VBD87" s="50"/>
      <c r="VBE87" s="50"/>
      <c r="VBF87" s="50"/>
      <c r="VBG87" s="50"/>
      <c r="VBH87" s="50"/>
      <c r="VBI87" s="50"/>
      <c r="VBJ87" s="50"/>
      <c r="VBK87" s="50"/>
      <c r="VBL87" s="50"/>
      <c r="VBM87" s="50"/>
      <c r="VBN87" s="50"/>
      <c r="VBO87" s="50"/>
      <c r="VBP87" s="50"/>
      <c r="VBQ87" s="50"/>
      <c r="VBR87" s="50"/>
      <c r="VBS87" s="50"/>
      <c r="VBT87" s="50"/>
      <c r="VBU87" s="50"/>
      <c r="VBV87" s="50"/>
      <c r="VBW87" s="50"/>
      <c r="VBX87" s="50"/>
      <c r="VBY87" s="50"/>
      <c r="VBZ87" s="50"/>
      <c r="VCA87" s="50"/>
      <c r="VCB87" s="50"/>
      <c r="VCC87" s="50"/>
      <c r="VCD87" s="50"/>
      <c r="VCE87" s="50"/>
      <c r="VCF87" s="50"/>
      <c r="VCG87" s="50"/>
      <c r="VCH87" s="50"/>
      <c r="VCI87" s="50"/>
      <c r="VCJ87" s="50"/>
      <c r="VCK87" s="50"/>
      <c r="VCL87" s="50"/>
      <c r="VCM87" s="50"/>
      <c r="VCN87" s="50"/>
      <c r="VCO87" s="50"/>
      <c r="VCP87" s="50"/>
      <c r="VCQ87" s="50"/>
      <c r="VCR87" s="50"/>
      <c r="VCS87" s="50"/>
      <c r="VCT87" s="50"/>
      <c r="VCU87" s="50"/>
      <c r="VCV87" s="50"/>
      <c r="VCW87" s="50"/>
      <c r="VCX87" s="50"/>
      <c r="VCY87" s="50"/>
      <c r="VCZ87" s="50"/>
      <c r="VDA87" s="50"/>
      <c r="VDB87" s="50"/>
      <c r="VDC87" s="50"/>
      <c r="VDD87" s="50"/>
      <c r="VDE87" s="50"/>
      <c r="VDF87" s="50"/>
      <c r="VDG87" s="50"/>
      <c r="VDH87" s="50"/>
      <c r="VDI87" s="50"/>
      <c r="VDJ87" s="50"/>
      <c r="VDK87" s="50"/>
      <c r="VDL87" s="50"/>
      <c r="VDM87" s="50"/>
      <c r="VDN87" s="50"/>
      <c r="VDO87" s="50"/>
      <c r="VDP87" s="50"/>
      <c r="VDQ87" s="50"/>
      <c r="VDR87" s="50"/>
      <c r="VDS87" s="50"/>
      <c r="VDT87" s="50"/>
      <c r="VDU87" s="50"/>
      <c r="VDV87" s="50"/>
      <c r="VDW87" s="50"/>
      <c r="VDX87" s="50"/>
      <c r="VDY87" s="50"/>
      <c r="VDZ87" s="50"/>
      <c r="VEA87" s="50"/>
      <c r="VEB87" s="50"/>
      <c r="VEC87" s="50"/>
      <c r="VED87" s="50"/>
      <c r="VEE87" s="50"/>
      <c r="VEF87" s="50"/>
      <c r="VEG87" s="50"/>
      <c r="VEH87" s="50"/>
      <c r="VEI87" s="50"/>
      <c r="VEJ87" s="50"/>
      <c r="VEK87" s="50"/>
      <c r="VEL87" s="50"/>
      <c r="VEM87" s="50"/>
      <c r="VEN87" s="50"/>
      <c r="VEO87" s="50"/>
      <c r="VEP87" s="50"/>
      <c r="VEQ87" s="50"/>
      <c r="VER87" s="50"/>
      <c r="VES87" s="50"/>
      <c r="VET87" s="50"/>
      <c r="VEU87" s="50"/>
      <c r="VEV87" s="50"/>
      <c r="VEW87" s="50"/>
      <c r="VEX87" s="50"/>
      <c r="VEY87" s="50"/>
      <c r="VEZ87" s="50"/>
      <c r="VFA87" s="50"/>
      <c r="VFB87" s="50"/>
      <c r="VFC87" s="50"/>
      <c r="VFD87" s="50"/>
      <c r="VFE87" s="50"/>
      <c r="VFF87" s="50"/>
      <c r="VFG87" s="50"/>
      <c r="VFH87" s="50"/>
      <c r="VFI87" s="50"/>
      <c r="VFJ87" s="50"/>
      <c r="VFK87" s="50"/>
      <c r="VFL87" s="50"/>
      <c r="VFM87" s="50"/>
      <c r="VFN87" s="50"/>
      <c r="VFO87" s="50"/>
      <c r="VFP87" s="50"/>
      <c r="VFQ87" s="50"/>
      <c r="VFR87" s="50"/>
      <c r="VFS87" s="50"/>
      <c r="VFT87" s="50"/>
      <c r="VFU87" s="50"/>
      <c r="VFV87" s="50"/>
      <c r="VFW87" s="50"/>
      <c r="VFX87" s="50"/>
      <c r="VFY87" s="50"/>
      <c r="VFZ87" s="50"/>
      <c r="VGA87" s="50"/>
      <c r="VGB87" s="50"/>
      <c r="VGC87" s="50"/>
      <c r="VGD87" s="50"/>
      <c r="VGE87" s="50"/>
      <c r="VGF87" s="50"/>
      <c r="VGG87" s="50"/>
      <c r="VGH87" s="50"/>
      <c r="VGI87" s="50"/>
      <c r="VGJ87" s="50"/>
      <c r="VGK87" s="50"/>
      <c r="VGL87" s="50"/>
      <c r="VGM87" s="50"/>
      <c r="VGN87" s="50"/>
      <c r="VGO87" s="50"/>
      <c r="VGP87" s="50"/>
      <c r="VGQ87" s="50"/>
      <c r="VGR87" s="50"/>
      <c r="VGS87" s="50"/>
      <c r="VGT87" s="50"/>
      <c r="VGU87" s="50"/>
      <c r="VGV87" s="50"/>
      <c r="VGW87" s="50"/>
      <c r="VGX87" s="50"/>
      <c r="VGY87" s="50"/>
      <c r="VGZ87" s="50"/>
      <c r="VHA87" s="50"/>
      <c r="VHB87" s="50"/>
      <c r="VHC87" s="50"/>
      <c r="VHD87" s="50"/>
      <c r="VHE87" s="50"/>
      <c r="VHF87" s="50"/>
      <c r="VHG87" s="50"/>
      <c r="VHH87" s="50"/>
      <c r="VHI87" s="50"/>
      <c r="VHJ87" s="50"/>
      <c r="VHK87" s="50"/>
      <c r="VHL87" s="50"/>
      <c r="VHM87" s="50"/>
      <c r="VHN87" s="50"/>
      <c r="VHO87" s="50"/>
      <c r="VHP87" s="50"/>
      <c r="VHQ87" s="50"/>
      <c r="VHR87" s="50"/>
      <c r="VHS87" s="50"/>
      <c r="VHT87" s="50"/>
      <c r="VHU87" s="50"/>
      <c r="VHV87" s="50"/>
      <c r="VHW87" s="50"/>
      <c r="VHX87" s="50"/>
      <c r="VHY87" s="50"/>
      <c r="VHZ87" s="50"/>
      <c r="VIA87" s="50"/>
      <c r="VIB87" s="50"/>
      <c r="VIC87" s="50"/>
      <c r="VID87" s="50"/>
      <c r="VIE87" s="50"/>
      <c r="VIF87" s="50"/>
      <c r="VIG87" s="50"/>
      <c r="VIH87" s="50"/>
      <c r="VII87" s="50"/>
      <c r="VIJ87" s="50"/>
      <c r="VIK87" s="50"/>
      <c r="VIL87" s="50"/>
      <c r="VIM87" s="50"/>
      <c r="VIN87" s="50"/>
      <c r="VIO87" s="50"/>
      <c r="VIP87" s="50"/>
      <c r="VIQ87" s="50"/>
      <c r="VIR87" s="50"/>
      <c r="VIS87" s="50"/>
      <c r="VIT87" s="50"/>
      <c r="VIU87" s="50"/>
      <c r="VIV87" s="50"/>
      <c r="VIW87" s="50"/>
      <c r="VIX87" s="50"/>
      <c r="VIY87" s="50"/>
      <c r="VIZ87" s="50"/>
      <c r="VJA87" s="50"/>
      <c r="VJB87" s="50"/>
      <c r="VJC87" s="50"/>
      <c r="VJD87" s="50"/>
      <c r="VJE87" s="50"/>
      <c r="VJF87" s="50"/>
      <c r="VJG87" s="50"/>
      <c r="VJH87" s="50"/>
      <c r="VJI87" s="50"/>
      <c r="VJJ87" s="50"/>
      <c r="VJK87" s="50"/>
      <c r="VJL87" s="50"/>
      <c r="VJM87" s="50"/>
      <c r="VJN87" s="50"/>
      <c r="VJO87" s="50"/>
      <c r="VJP87" s="50"/>
      <c r="VJQ87" s="50"/>
      <c r="VJR87" s="50"/>
      <c r="VJS87" s="50"/>
      <c r="VJT87" s="50"/>
      <c r="VJU87" s="50"/>
      <c r="VJV87" s="50"/>
      <c r="VJW87" s="50"/>
      <c r="VJX87" s="50"/>
      <c r="VJY87" s="50"/>
      <c r="VJZ87" s="50"/>
      <c r="VKA87" s="50"/>
      <c r="VKB87" s="50"/>
      <c r="VKC87" s="50"/>
      <c r="VKD87" s="50"/>
      <c r="VKE87" s="50"/>
      <c r="VKF87" s="50"/>
      <c r="VKG87" s="50"/>
      <c r="VKH87" s="50"/>
      <c r="VKI87" s="50"/>
      <c r="VKJ87" s="50"/>
      <c r="VKK87" s="50"/>
      <c r="VKL87" s="50"/>
      <c r="VKM87" s="50"/>
      <c r="VKN87" s="50"/>
      <c r="VKO87" s="50"/>
      <c r="VKP87" s="50"/>
      <c r="VKQ87" s="50"/>
      <c r="VKR87" s="50"/>
      <c r="VKS87" s="50"/>
      <c r="VKT87" s="50"/>
      <c r="VKU87" s="50"/>
      <c r="VKV87" s="50"/>
      <c r="VKW87" s="50"/>
      <c r="VKX87" s="50"/>
      <c r="VKY87" s="50"/>
      <c r="VKZ87" s="50"/>
      <c r="VLA87" s="50"/>
      <c r="VLB87" s="50"/>
      <c r="VLC87" s="50"/>
      <c r="VLD87" s="50"/>
      <c r="VLE87" s="50"/>
      <c r="VLF87" s="50"/>
      <c r="VLG87" s="50"/>
      <c r="VLH87" s="50"/>
      <c r="VLI87" s="50"/>
      <c r="VLJ87" s="50"/>
      <c r="VLK87" s="50"/>
      <c r="VLL87" s="50"/>
      <c r="VLM87" s="50"/>
      <c r="VLN87" s="50"/>
      <c r="VLO87" s="50"/>
      <c r="VLP87" s="50"/>
      <c r="VLQ87" s="50"/>
      <c r="VLR87" s="50"/>
      <c r="VLS87" s="50"/>
      <c r="VLT87" s="50"/>
      <c r="VLU87" s="50"/>
      <c r="VLV87" s="50"/>
      <c r="VLW87" s="50"/>
      <c r="VLX87" s="50"/>
      <c r="VLY87" s="50"/>
      <c r="VLZ87" s="50"/>
      <c r="VMA87" s="50"/>
      <c r="VMB87" s="50"/>
      <c r="VMC87" s="50"/>
      <c r="VMD87" s="50"/>
      <c r="VME87" s="50"/>
      <c r="VMF87" s="50"/>
      <c r="VMG87" s="50"/>
      <c r="VMH87" s="50"/>
      <c r="VMI87" s="50"/>
      <c r="VMJ87" s="50"/>
      <c r="VMK87" s="50"/>
      <c r="VML87" s="50"/>
      <c r="VMM87" s="50"/>
      <c r="VMN87" s="50"/>
      <c r="VMO87" s="50"/>
      <c r="VMP87" s="50"/>
      <c r="VMQ87" s="50"/>
      <c r="VMR87" s="50"/>
      <c r="VMS87" s="50"/>
      <c r="VMT87" s="50"/>
      <c r="VMU87" s="50"/>
      <c r="VMV87" s="50"/>
      <c r="VMW87" s="50"/>
      <c r="VMX87" s="50"/>
      <c r="VMY87" s="50"/>
      <c r="VMZ87" s="50"/>
      <c r="VNA87" s="50"/>
      <c r="VNB87" s="50"/>
      <c r="VNC87" s="50"/>
      <c r="VND87" s="50"/>
      <c r="VNE87" s="50"/>
      <c r="VNF87" s="50"/>
      <c r="VNG87" s="50"/>
      <c r="VNH87" s="50"/>
      <c r="VNI87" s="50"/>
      <c r="VNJ87" s="50"/>
      <c r="VNK87" s="50"/>
      <c r="VNL87" s="50"/>
      <c r="VNM87" s="50"/>
      <c r="VNN87" s="50"/>
      <c r="VNO87" s="50"/>
      <c r="VNP87" s="50"/>
      <c r="VNQ87" s="50"/>
      <c r="VNR87" s="50"/>
      <c r="VNS87" s="50"/>
      <c r="VNT87" s="50"/>
      <c r="VNU87" s="50"/>
      <c r="VNV87" s="50"/>
      <c r="VNW87" s="50"/>
      <c r="VNX87" s="50"/>
      <c r="VNY87" s="50"/>
      <c r="VNZ87" s="50"/>
      <c r="VOA87" s="50"/>
      <c r="VOB87" s="50"/>
      <c r="VOC87" s="50"/>
      <c r="VOD87" s="50"/>
      <c r="VOE87" s="50"/>
      <c r="VOF87" s="50"/>
      <c r="VOG87" s="50"/>
      <c r="VOH87" s="50"/>
      <c r="VOI87" s="50"/>
      <c r="VOJ87" s="50"/>
      <c r="VOK87" s="50"/>
      <c r="VOL87" s="50"/>
      <c r="VOM87" s="50"/>
      <c r="VON87" s="50"/>
      <c r="VOO87" s="50"/>
      <c r="VOP87" s="50"/>
      <c r="VOQ87" s="50"/>
      <c r="VOR87" s="50"/>
      <c r="VOS87" s="50"/>
      <c r="VOT87" s="50"/>
      <c r="VOU87" s="50"/>
      <c r="VOV87" s="50"/>
      <c r="VOW87" s="50"/>
      <c r="VOX87" s="50"/>
      <c r="VOY87" s="50"/>
      <c r="VOZ87" s="50"/>
      <c r="VPA87" s="50"/>
      <c r="VPB87" s="50"/>
      <c r="VPC87" s="50"/>
      <c r="VPD87" s="50"/>
      <c r="VPE87" s="50"/>
      <c r="VPF87" s="50"/>
      <c r="VPG87" s="50"/>
      <c r="VPH87" s="50"/>
      <c r="VPI87" s="50"/>
      <c r="VPJ87" s="50"/>
      <c r="VPK87" s="50"/>
      <c r="VPL87" s="50"/>
      <c r="VPM87" s="50"/>
      <c r="VPN87" s="50"/>
      <c r="VPO87" s="50"/>
      <c r="VPP87" s="50"/>
      <c r="VPQ87" s="50"/>
      <c r="VPR87" s="50"/>
      <c r="VPS87" s="50"/>
      <c r="VPT87" s="50"/>
      <c r="VPU87" s="50"/>
      <c r="VPV87" s="50"/>
      <c r="VPW87" s="50"/>
      <c r="VPX87" s="50"/>
      <c r="VPY87" s="50"/>
      <c r="VPZ87" s="50"/>
      <c r="VQA87" s="50"/>
      <c r="VQB87" s="50"/>
      <c r="VQC87" s="50"/>
      <c r="VQD87" s="50"/>
      <c r="VQE87" s="50"/>
      <c r="VQF87" s="50"/>
      <c r="VQG87" s="50"/>
      <c r="VQH87" s="50"/>
      <c r="VQI87" s="50"/>
      <c r="VQJ87" s="50"/>
      <c r="VQK87" s="50"/>
      <c r="VQL87" s="50"/>
      <c r="VQM87" s="50"/>
      <c r="VQN87" s="50"/>
      <c r="VQO87" s="50"/>
      <c r="VQP87" s="50"/>
      <c r="VQQ87" s="50"/>
      <c r="VQR87" s="50"/>
      <c r="VQS87" s="50"/>
      <c r="VQT87" s="50"/>
      <c r="VQU87" s="50"/>
      <c r="VQV87" s="50"/>
      <c r="VQW87" s="50"/>
      <c r="VQX87" s="50"/>
      <c r="VQY87" s="50"/>
      <c r="VQZ87" s="50"/>
      <c r="VRA87" s="50"/>
      <c r="VRB87" s="50"/>
      <c r="VRC87" s="50"/>
      <c r="VRD87" s="50"/>
      <c r="VRE87" s="50"/>
      <c r="VRF87" s="50"/>
      <c r="VRG87" s="50"/>
      <c r="VRH87" s="50"/>
      <c r="VRI87" s="50"/>
      <c r="VRJ87" s="50"/>
      <c r="VRK87" s="50"/>
      <c r="VRL87" s="50"/>
      <c r="VRM87" s="50"/>
      <c r="VRN87" s="50"/>
      <c r="VRO87" s="50"/>
      <c r="VRP87" s="50"/>
      <c r="VRQ87" s="50"/>
      <c r="VRR87" s="50"/>
      <c r="VRS87" s="50"/>
      <c r="VRT87" s="50"/>
      <c r="VRU87" s="50"/>
      <c r="VRV87" s="50"/>
      <c r="VRW87" s="50"/>
      <c r="VRX87" s="50"/>
      <c r="VRY87" s="50"/>
      <c r="VRZ87" s="50"/>
      <c r="VSA87" s="50"/>
      <c r="VSB87" s="50"/>
      <c r="VSC87" s="50"/>
      <c r="VSD87" s="50"/>
      <c r="VSE87" s="50"/>
      <c r="VSF87" s="50"/>
      <c r="VSG87" s="50"/>
      <c r="VSH87" s="50"/>
      <c r="VSI87" s="50"/>
      <c r="VSJ87" s="50"/>
      <c r="VSK87" s="50"/>
      <c r="VSL87" s="50"/>
      <c r="VSM87" s="50"/>
      <c r="VSN87" s="50"/>
      <c r="VSO87" s="50"/>
      <c r="VSP87" s="50"/>
      <c r="VSQ87" s="50"/>
      <c r="VSR87" s="50"/>
      <c r="VSS87" s="50"/>
      <c r="VST87" s="50"/>
      <c r="VSU87" s="50"/>
      <c r="VSV87" s="50"/>
      <c r="VSW87" s="50"/>
      <c r="VSX87" s="50"/>
      <c r="VSY87" s="50"/>
      <c r="VSZ87" s="50"/>
      <c r="VTA87" s="50"/>
      <c r="VTB87" s="50"/>
      <c r="VTC87" s="50"/>
      <c r="VTD87" s="50"/>
      <c r="VTE87" s="50"/>
      <c r="VTF87" s="50"/>
      <c r="VTG87" s="50"/>
      <c r="VTH87" s="50"/>
      <c r="VTI87" s="50"/>
      <c r="VTJ87" s="50"/>
      <c r="VTK87" s="50"/>
      <c r="VTL87" s="50"/>
      <c r="VTM87" s="50"/>
      <c r="VTN87" s="50"/>
      <c r="VTO87" s="50"/>
      <c r="VTP87" s="50"/>
      <c r="VTQ87" s="50"/>
      <c r="VTR87" s="50"/>
      <c r="VTS87" s="50"/>
      <c r="VTT87" s="50"/>
      <c r="VTU87" s="50"/>
      <c r="VTV87" s="50"/>
      <c r="VTW87" s="50"/>
      <c r="VTX87" s="50"/>
      <c r="VTY87" s="50"/>
      <c r="VTZ87" s="50"/>
      <c r="VUA87" s="50"/>
      <c r="VUB87" s="50"/>
      <c r="VUC87" s="50"/>
      <c r="VUD87" s="50"/>
      <c r="VUE87" s="50"/>
      <c r="VUF87" s="50"/>
      <c r="VUG87" s="50"/>
      <c r="VUH87" s="50"/>
      <c r="VUI87" s="50"/>
      <c r="VUJ87" s="50"/>
      <c r="VUK87" s="50"/>
      <c r="VUL87" s="50"/>
      <c r="VUM87" s="50"/>
      <c r="VUN87" s="50"/>
      <c r="VUO87" s="50"/>
      <c r="VUP87" s="50"/>
      <c r="VUQ87" s="50"/>
      <c r="VUR87" s="50"/>
      <c r="VUS87" s="50"/>
      <c r="VUT87" s="50"/>
      <c r="VUU87" s="50"/>
      <c r="VUV87" s="50"/>
      <c r="VUW87" s="50"/>
      <c r="VUX87" s="50"/>
      <c r="VUY87" s="50"/>
      <c r="VUZ87" s="50"/>
      <c r="VVA87" s="50"/>
      <c r="VVB87" s="50"/>
      <c r="VVC87" s="50"/>
      <c r="VVD87" s="50"/>
      <c r="VVE87" s="50"/>
      <c r="VVF87" s="50"/>
      <c r="VVG87" s="50"/>
      <c r="VVH87" s="50"/>
      <c r="VVI87" s="50"/>
      <c r="VVJ87" s="50"/>
      <c r="VVK87" s="50"/>
      <c r="VVL87" s="50"/>
      <c r="VVM87" s="50"/>
      <c r="VVN87" s="50"/>
      <c r="VVO87" s="50"/>
      <c r="VVP87" s="50"/>
      <c r="VVQ87" s="50"/>
      <c r="VVR87" s="50"/>
      <c r="VVS87" s="50"/>
      <c r="VVT87" s="50"/>
      <c r="VVU87" s="50"/>
      <c r="VVV87" s="50"/>
      <c r="VVW87" s="50"/>
      <c r="VVX87" s="50"/>
      <c r="VVY87" s="50"/>
      <c r="VVZ87" s="50"/>
      <c r="VWA87" s="50"/>
      <c r="VWB87" s="50"/>
      <c r="VWC87" s="50"/>
      <c r="VWD87" s="50"/>
      <c r="VWE87" s="50"/>
      <c r="VWF87" s="50"/>
      <c r="VWG87" s="50"/>
      <c r="VWH87" s="50"/>
      <c r="VWI87" s="50"/>
      <c r="VWJ87" s="50"/>
      <c r="VWK87" s="50"/>
      <c r="VWL87" s="50"/>
      <c r="VWM87" s="50"/>
      <c r="VWN87" s="50"/>
      <c r="VWO87" s="50"/>
      <c r="VWP87" s="50"/>
      <c r="VWQ87" s="50"/>
      <c r="VWR87" s="50"/>
      <c r="VWS87" s="50"/>
      <c r="VWT87" s="50"/>
      <c r="VWU87" s="50"/>
      <c r="VWV87" s="50"/>
      <c r="VWW87" s="50"/>
      <c r="VWX87" s="50"/>
      <c r="VWY87" s="50"/>
      <c r="VWZ87" s="50"/>
      <c r="VXA87" s="50"/>
      <c r="VXB87" s="50"/>
      <c r="VXC87" s="50"/>
      <c r="VXD87" s="50"/>
      <c r="VXE87" s="50"/>
      <c r="VXF87" s="50"/>
      <c r="VXG87" s="50"/>
      <c r="VXH87" s="50"/>
      <c r="VXI87" s="50"/>
      <c r="VXJ87" s="50"/>
      <c r="VXK87" s="50"/>
      <c r="VXL87" s="50"/>
      <c r="VXM87" s="50"/>
      <c r="VXN87" s="50"/>
      <c r="VXO87" s="50"/>
      <c r="VXP87" s="50"/>
      <c r="VXQ87" s="50"/>
      <c r="VXR87" s="50"/>
      <c r="VXS87" s="50"/>
      <c r="VXT87" s="50"/>
      <c r="VXU87" s="50"/>
      <c r="VXV87" s="50"/>
      <c r="VXW87" s="50"/>
      <c r="VXX87" s="50"/>
      <c r="VXY87" s="50"/>
      <c r="VXZ87" s="50"/>
      <c r="VYA87" s="50"/>
      <c r="VYB87" s="50"/>
      <c r="VYC87" s="50"/>
      <c r="VYD87" s="50"/>
      <c r="VYE87" s="50"/>
      <c r="VYF87" s="50"/>
      <c r="VYG87" s="50"/>
      <c r="VYH87" s="50"/>
      <c r="VYI87" s="50"/>
      <c r="VYJ87" s="50"/>
      <c r="VYK87" s="50"/>
      <c r="VYL87" s="50"/>
      <c r="VYM87" s="50"/>
      <c r="VYN87" s="50"/>
      <c r="VYO87" s="50"/>
      <c r="VYP87" s="50"/>
      <c r="VYQ87" s="50"/>
      <c r="VYR87" s="50"/>
      <c r="VYS87" s="50"/>
      <c r="VYT87" s="50"/>
      <c r="VYU87" s="50"/>
      <c r="VYV87" s="50"/>
      <c r="VYW87" s="50"/>
      <c r="VYX87" s="50"/>
      <c r="VYY87" s="50"/>
      <c r="VYZ87" s="50"/>
      <c r="VZA87" s="50"/>
      <c r="VZB87" s="50"/>
      <c r="VZC87" s="50"/>
      <c r="VZD87" s="50"/>
      <c r="VZE87" s="50"/>
      <c r="VZF87" s="50"/>
      <c r="VZG87" s="50"/>
      <c r="VZH87" s="50"/>
      <c r="VZI87" s="50"/>
      <c r="VZJ87" s="50"/>
      <c r="VZK87" s="50"/>
      <c r="VZL87" s="50"/>
      <c r="VZM87" s="50"/>
      <c r="VZN87" s="50"/>
      <c r="VZO87" s="50"/>
      <c r="VZP87" s="50"/>
      <c r="VZQ87" s="50"/>
      <c r="VZR87" s="50"/>
      <c r="VZS87" s="50"/>
      <c r="VZT87" s="50"/>
      <c r="VZU87" s="50"/>
      <c r="VZV87" s="50"/>
      <c r="VZW87" s="50"/>
      <c r="VZX87" s="50"/>
      <c r="VZY87" s="50"/>
      <c r="VZZ87" s="50"/>
      <c r="WAA87" s="50"/>
      <c r="WAB87" s="50"/>
      <c r="WAC87" s="50"/>
      <c r="WAD87" s="50"/>
      <c r="WAE87" s="50"/>
      <c r="WAF87" s="50"/>
      <c r="WAG87" s="50"/>
      <c r="WAH87" s="50"/>
      <c r="WAI87" s="50"/>
      <c r="WAJ87" s="50"/>
      <c r="WAK87" s="50"/>
      <c r="WAL87" s="50"/>
      <c r="WAM87" s="50"/>
      <c r="WAN87" s="50"/>
      <c r="WAO87" s="50"/>
      <c r="WAP87" s="50"/>
      <c r="WAQ87" s="50"/>
      <c r="WAR87" s="50"/>
      <c r="WAS87" s="50"/>
      <c r="WAT87" s="50"/>
      <c r="WAU87" s="50"/>
      <c r="WAV87" s="50"/>
      <c r="WAW87" s="50"/>
      <c r="WAX87" s="50"/>
      <c r="WAY87" s="50"/>
      <c r="WAZ87" s="50"/>
      <c r="WBA87" s="50"/>
      <c r="WBB87" s="50"/>
      <c r="WBC87" s="50"/>
      <c r="WBD87" s="50"/>
      <c r="WBE87" s="50"/>
      <c r="WBF87" s="50"/>
      <c r="WBG87" s="50"/>
      <c r="WBH87" s="50"/>
      <c r="WBI87" s="50"/>
      <c r="WBJ87" s="50"/>
      <c r="WBK87" s="50"/>
      <c r="WBL87" s="50"/>
      <c r="WBM87" s="50"/>
      <c r="WBN87" s="50"/>
      <c r="WBO87" s="50"/>
      <c r="WBP87" s="50"/>
      <c r="WBQ87" s="50"/>
      <c r="WBR87" s="50"/>
      <c r="WBS87" s="50"/>
      <c r="WBT87" s="50"/>
      <c r="WBU87" s="50"/>
      <c r="WBV87" s="50"/>
      <c r="WBW87" s="50"/>
      <c r="WBX87" s="50"/>
      <c r="WBY87" s="50"/>
      <c r="WBZ87" s="50"/>
      <c r="WCA87" s="50"/>
      <c r="WCB87" s="50"/>
      <c r="WCC87" s="50"/>
      <c r="WCD87" s="50"/>
      <c r="WCE87" s="50"/>
      <c r="WCF87" s="50"/>
      <c r="WCG87" s="50"/>
      <c r="WCH87" s="50"/>
      <c r="WCI87" s="50"/>
      <c r="WCJ87" s="50"/>
      <c r="WCK87" s="50"/>
      <c r="WCL87" s="50"/>
      <c r="WCM87" s="50"/>
      <c r="WCN87" s="50"/>
      <c r="WCO87" s="50"/>
      <c r="WCP87" s="50"/>
      <c r="WCQ87" s="50"/>
      <c r="WCR87" s="50"/>
      <c r="WCS87" s="50"/>
      <c r="WCT87" s="50"/>
      <c r="WCU87" s="50"/>
      <c r="WCV87" s="50"/>
      <c r="WCW87" s="50"/>
      <c r="WCX87" s="50"/>
      <c r="WCY87" s="50"/>
      <c r="WCZ87" s="50"/>
      <c r="WDA87" s="50"/>
      <c r="WDB87" s="50"/>
      <c r="WDC87" s="50"/>
      <c r="WDD87" s="50"/>
      <c r="WDE87" s="50"/>
      <c r="WDF87" s="50"/>
      <c r="WDG87" s="50"/>
      <c r="WDH87" s="50"/>
      <c r="WDI87" s="50"/>
      <c r="WDJ87" s="50"/>
      <c r="WDK87" s="50"/>
      <c r="WDL87" s="50"/>
      <c r="WDM87" s="50"/>
      <c r="WDN87" s="50"/>
      <c r="WDO87" s="50"/>
      <c r="WDP87" s="50"/>
      <c r="WDQ87" s="50"/>
      <c r="WDR87" s="50"/>
      <c r="WDS87" s="50"/>
      <c r="WDT87" s="50"/>
      <c r="WDU87" s="50"/>
      <c r="WDV87" s="50"/>
      <c r="WDW87" s="50"/>
      <c r="WDX87" s="50"/>
      <c r="WDY87" s="50"/>
      <c r="WDZ87" s="50"/>
      <c r="WEA87" s="50"/>
      <c r="WEB87" s="50"/>
      <c r="WEC87" s="50"/>
      <c r="WED87" s="50"/>
      <c r="WEE87" s="50"/>
      <c r="WEF87" s="50"/>
      <c r="WEG87" s="50"/>
      <c r="WEH87" s="50"/>
      <c r="WEI87" s="50"/>
      <c r="WEJ87" s="50"/>
      <c r="WEK87" s="50"/>
      <c r="WEL87" s="50"/>
      <c r="WEM87" s="50"/>
      <c r="WEN87" s="50"/>
      <c r="WEO87" s="50"/>
      <c r="WEP87" s="50"/>
      <c r="WEQ87" s="50"/>
      <c r="WER87" s="50"/>
      <c r="WES87" s="50"/>
      <c r="WET87" s="50"/>
      <c r="WEU87" s="50"/>
      <c r="WEV87" s="50"/>
      <c r="WEW87" s="50"/>
      <c r="WEX87" s="50"/>
      <c r="WEY87" s="50"/>
      <c r="WEZ87" s="50"/>
      <c r="WFA87" s="50"/>
      <c r="WFB87" s="50"/>
      <c r="WFC87" s="50"/>
      <c r="WFD87" s="50"/>
      <c r="WFE87" s="50"/>
      <c r="WFF87" s="50"/>
      <c r="WFG87" s="50"/>
      <c r="WFH87" s="50"/>
      <c r="WFI87" s="50"/>
      <c r="WFJ87" s="50"/>
      <c r="WFK87" s="50"/>
      <c r="WFL87" s="50"/>
      <c r="WFM87" s="50"/>
      <c r="WFN87" s="50"/>
      <c r="WFO87" s="50"/>
      <c r="WFP87" s="50"/>
      <c r="WFQ87" s="50"/>
      <c r="WFR87" s="50"/>
      <c r="WFS87" s="50"/>
      <c r="WFT87" s="50"/>
      <c r="WFU87" s="50"/>
      <c r="WFV87" s="50"/>
      <c r="WFW87" s="50"/>
      <c r="WFX87" s="50"/>
      <c r="WFY87" s="50"/>
      <c r="WFZ87" s="50"/>
      <c r="WGA87" s="50"/>
      <c r="WGB87" s="50"/>
      <c r="WGC87" s="50"/>
      <c r="WGD87" s="50"/>
      <c r="WGE87" s="50"/>
      <c r="WGF87" s="50"/>
      <c r="WGG87" s="50"/>
      <c r="WGH87" s="50"/>
      <c r="WGI87" s="50"/>
      <c r="WGJ87" s="50"/>
      <c r="WGK87" s="50"/>
      <c r="WGL87" s="50"/>
      <c r="WGM87" s="50"/>
      <c r="WGN87" s="50"/>
      <c r="WGO87" s="50"/>
      <c r="WGP87" s="50"/>
      <c r="WGQ87" s="50"/>
      <c r="WGR87" s="50"/>
      <c r="WGS87" s="50"/>
      <c r="WGT87" s="50"/>
      <c r="WGU87" s="50"/>
      <c r="WGV87" s="50"/>
      <c r="WGW87" s="50"/>
      <c r="WGX87" s="50"/>
      <c r="WGY87" s="50"/>
      <c r="WGZ87" s="50"/>
      <c r="WHA87" s="50"/>
      <c r="WHB87" s="50"/>
      <c r="WHC87" s="50"/>
      <c r="WHD87" s="50"/>
      <c r="WHE87" s="50"/>
      <c r="WHF87" s="50"/>
      <c r="WHG87" s="50"/>
      <c r="WHH87" s="50"/>
      <c r="WHI87" s="50"/>
      <c r="WHJ87" s="50"/>
      <c r="WHK87" s="50"/>
      <c r="WHL87" s="50"/>
      <c r="WHM87" s="50"/>
      <c r="WHN87" s="50"/>
      <c r="WHO87" s="50"/>
      <c r="WHP87" s="50"/>
      <c r="WHQ87" s="50"/>
      <c r="WHR87" s="50"/>
      <c r="WHS87" s="50"/>
      <c r="WHT87" s="50"/>
      <c r="WHU87" s="50"/>
      <c r="WHV87" s="50"/>
      <c r="WHW87" s="50"/>
      <c r="WHX87" s="50"/>
      <c r="WHY87" s="50"/>
      <c r="WHZ87" s="50"/>
      <c r="WIA87" s="50"/>
      <c r="WIB87" s="50"/>
      <c r="WIC87" s="50"/>
      <c r="WID87" s="50"/>
      <c r="WIE87" s="50"/>
      <c r="WIF87" s="50"/>
      <c r="WIG87" s="50"/>
      <c r="WIH87" s="50"/>
      <c r="WII87" s="50"/>
      <c r="WIJ87" s="50"/>
      <c r="WIK87" s="50"/>
      <c r="WIL87" s="50"/>
      <c r="WIM87" s="50"/>
      <c r="WIN87" s="50"/>
      <c r="WIO87" s="50"/>
      <c r="WIP87" s="50"/>
      <c r="WIQ87" s="50"/>
      <c r="WIR87" s="50"/>
      <c r="WIS87" s="50"/>
      <c r="WIT87" s="50"/>
      <c r="WIU87" s="50"/>
      <c r="WIV87" s="50"/>
      <c r="WIW87" s="50"/>
      <c r="WIX87" s="50"/>
      <c r="WIY87" s="50"/>
      <c r="WIZ87" s="50"/>
      <c r="WJA87" s="50"/>
      <c r="WJB87" s="50"/>
      <c r="WJC87" s="50"/>
      <c r="WJD87" s="50"/>
      <c r="WJE87" s="50"/>
      <c r="WJF87" s="50"/>
      <c r="WJG87" s="50"/>
      <c r="WJH87" s="50"/>
      <c r="WJI87" s="50"/>
      <c r="WJJ87" s="50"/>
      <c r="WJK87" s="50"/>
      <c r="WJL87" s="50"/>
      <c r="WJM87" s="50"/>
      <c r="WJN87" s="50"/>
      <c r="WJO87" s="50"/>
      <c r="WJP87" s="50"/>
      <c r="WJQ87" s="50"/>
      <c r="WJR87" s="50"/>
      <c r="WJS87" s="50"/>
      <c r="WJT87" s="50"/>
      <c r="WJU87" s="50"/>
      <c r="WJV87" s="50"/>
      <c r="WJW87" s="50"/>
      <c r="WJX87" s="50"/>
      <c r="WJY87" s="50"/>
      <c r="WJZ87" s="50"/>
      <c r="WKA87" s="50"/>
      <c r="WKB87" s="50"/>
      <c r="WKC87" s="50"/>
      <c r="WKD87" s="50"/>
      <c r="WKE87" s="50"/>
      <c r="WKF87" s="50"/>
      <c r="WKG87" s="50"/>
      <c r="WKH87" s="50"/>
      <c r="WKI87" s="50"/>
      <c r="WKJ87" s="50"/>
      <c r="WKK87" s="50"/>
      <c r="WKL87" s="50"/>
      <c r="WKM87" s="50"/>
      <c r="WKN87" s="50"/>
      <c r="WKO87" s="50"/>
      <c r="WKP87" s="50"/>
      <c r="WKQ87" s="50"/>
      <c r="WKR87" s="50"/>
      <c r="WKS87" s="50"/>
      <c r="WKT87" s="50"/>
      <c r="WKU87" s="50"/>
      <c r="WKV87" s="50"/>
      <c r="WKW87" s="50"/>
      <c r="WKX87" s="50"/>
      <c r="WKY87" s="50"/>
      <c r="WKZ87" s="50"/>
      <c r="WLA87" s="50"/>
      <c r="WLB87" s="50"/>
      <c r="WLC87" s="50"/>
      <c r="WLD87" s="50"/>
      <c r="WLE87" s="50"/>
      <c r="WLF87" s="50"/>
      <c r="WLG87" s="50"/>
      <c r="WLH87" s="50"/>
      <c r="WLI87" s="50"/>
      <c r="WLJ87" s="50"/>
      <c r="WLK87" s="50"/>
      <c r="WLL87" s="50"/>
      <c r="WLM87" s="50"/>
      <c r="WLN87" s="50"/>
      <c r="WLO87" s="50"/>
      <c r="WLP87" s="50"/>
      <c r="WLQ87" s="50"/>
      <c r="WLR87" s="50"/>
      <c r="WLS87" s="50"/>
      <c r="WLT87" s="50"/>
      <c r="WLU87" s="50"/>
      <c r="WLV87" s="50"/>
      <c r="WLW87" s="50"/>
      <c r="WLX87" s="50"/>
      <c r="WLY87" s="50"/>
      <c r="WLZ87" s="50"/>
      <c r="WMA87" s="50"/>
      <c r="WMB87" s="50"/>
      <c r="WMC87" s="50"/>
      <c r="WMD87" s="50"/>
      <c r="WME87" s="50"/>
      <c r="WMF87" s="50"/>
      <c r="WMG87" s="50"/>
      <c r="WMH87" s="50"/>
      <c r="WMI87" s="50"/>
      <c r="WMJ87" s="50"/>
      <c r="WMK87" s="50"/>
      <c r="WML87" s="50"/>
      <c r="WMM87" s="50"/>
      <c r="WMN87" s="50"/>
      <c r="WMO87" s="50"/>
      <c r="WMP87" s="50"/>
      <c r="WMQ87" s="50"/>
      <c r="WMR87" s="50"/>
      <c r="WMS87" s="50"/>
      <c r="WMT87" s="50"/>
      <c r="WMU87" s="50"/>
      <c r="WMV87" s="50"/>
      <c r="WMW87" s="50"/>
      <c r="WMX87" s="50"/>
      <c r="WMY87" s="50"/>
      <c r="WMZ87" s="50"/>
      <c r="WNA87" s="50"/>
      <c r="WNB87" s="50"/>
      <c r="WNC87" s="50"/>
      <c r="WND87" s="50"/>
      <c r="WNE87" s="50"/>
      <c r="WNF87" s="50"/>
      <c r="WNG87" s="50"/>
      <c r="WNH87" s="50"/>
      <c r="WNI87" s="50"/>
      <c r="WNJ87" s="50"/>
      <c r="WNK87" s="50"/>
      <c r="WNL87" s="50"/>
      <c r="WNM87" s="50"/>
      <c r="WNN87" s="50"/>
      <c r="WNO87" s="50"/>
      <c r="WNP87" s="50"/>
      <c r="WNQ87" s="50"/>
      <c r="WNR87" s="50"/>
      <c r="WNS87" s="50"/>
      <c r="WNT87" s="50"/>
      <c r="WNU87" s="50"/>
      <c r="WNV87" s="50"/>
      <c r="WNW87" s="50"/>
      <c r="WNX87" s="50"/>
      <c r="WNY87" s="50"/>
      <c r="WNZ87" s="50"/>
      <c r="WOA87" s="50"/>
      <c r="WOB87" s="50"/>
      <c r="WOC87" s="50"/>
      <c r="WOD87" s="50"/>
      <c r="WOE87" s="50"/>
      <c r="WOF87" s="50"/>
      <c r="WOG87" s="50"/>
      <c r="WOH87" s="50"/>
      <c r="WOI87" s="50"/>
      <c r="WOJ87" s="50"/>
      <c r="WOK87" s="50"/>
      <c r="WOL87" s="50"/>
      <c r="WOM87" s="50"/>
      <c r="WON87" s="50"/>
      <c r="WOO87" s="50"/>
      <c r="WOP87" s="50"/>
      <c r="WOQ87" s="50"/>
      <c r="WOR87" s="50"/>
      <c r="WOS87" s="50"/>
      <c r="WOT87" s="50"/>
      <c r="WOU87" s="50"/>
      <c r="WOV87" s="50"/>
      <c r="WOW87" s="50"/>
      <c r="WOX87" s="50"/>
      <c r="WOY87" s="50"/>
      <c r="WOZ87" s="50"/>
      <c r="WPA87" s="50"/>
      <c r="WPB87" s="50"/>
      <c r="WPC87" s="50"/>
      <c r="WPD87" s="50"/>
      <c r="WPE87" s="50"/>
      <c r="WPF87" s="50"/>
      <c r="WPG87" s="50"/>
      <c r="WPH87" s="50"/>
      <c r="WPI87" s="50"/>
      <c r="WPJ87" s="50"/>
      <c r="WPK87" s="50"/>
      <c r="WPL87" s="50"/>
      <c r="WPM87" s="50"/>
      <c r="WPN87" s="50"/>
      <c r="WPO87" s="50"/>
      <c r="WPP87" s="50"/>
      <c r="WPQ87" s="50"/>
      <c r="WPR87" s="50"/>
      <c r="WPS87" s="50"/>
      <c r="WPT87" s="50"/>
      <c r="WPU87" s="50"/>
      <c r="WPV87" s="50"/>
      <c r="WPW87" s="50"/>
      <c r="WPX87" s="50"/>
      <c r="WPY87" s="50"/>
      <c r="WPZ87" s="50"/>
      <c r="WQA87" s="50"/>
      <c r="WQB87" s="50"/>
      <c r="WQC87" s="50"/>
      <c r="WQD87" s="50"/>
      <c r="WQE87" s="50"/>
      <c r="WQF87" s="50"/>
      <c r="WQG87" s="50"/>
      <c r="WQH87" s="50"/>
      <c r="WQI87" s="50"/>
      <c r="WQJ87" s="50"/>
      <c r="WQK87" s="50"/>
      <c r="WQL87" s="50"/>
      <c r="WQM87" s="50"/>
      <c r="WQN87" s="50"/>
      <c r="WQO87" s="50"/>
      <c r="WQP87" s="50"/>
      <c r="WQQ87" s="50"/>
      <c r="WQR87" s="50"/>
      <c r="WQS87" s="50"/>
      <c r="WQT87" s="50"/>
      <c r="WQU87" s="50"/>
      <c r="WQV87" s="50"/>
      <c r="WQW87" s="50"/>
      <c r="WQX87" s="50"/>
      <c r="WQY87" s="50"/>
      <c r="WQZ87" s="50"/>
      <c r="WRA87" s="50"/>
      <c r="WRB87" s="50"/>
      <c r="WRC87" s="50"/>
      <c r="WRD87" s="50"/>
      <c r="WRE87" s="50"/>
      <c r="WRF87" s="50"/>
      <c r="WRG87" s="50"/>
      <c r="WRH87" s="50"/>
      <c r="WRI87" s="50"/>
      <c r="WRJ87" s="50"/>
      <c r="WRK87" s="50"/>
      <c r="WRL87" s="50"/>
      <c r="WRM87" s="50"/>
      <c r="WRN87" s="50"/>
      <c r="WRO87" s="50"/>
      <c r="WRP87" s="50"/>
      <c r="WRQ87" s="50"/>
      <c r="WRR87" s="50"/>
      <c r="WRS87" s="50"/>
      <c r="WRT87" s="50"/>
      <c r="WRU87" s="50"/>
      <c r="WRV87" s="50"/>
      <c r="WRW87" s="50"/>
      <c r="WRX87" s="50"/>
      <c r="WRY87" s="50"/>
      <c r="WRZ87" s="50"/>
      <c r="WSA87" s="50"/>
      <c r="WSB87" s="50"/>
      <c r="WSC87" s="50"/>
      <c r="WSD87" s="50"/>
      <c r="WSE87" s="50"/>
      <c r="WSF87" s="50"/>
      <c r="WSG87" s="50"/>
      <c r="WSH87" s="50"/>
      <c r="WSI87" s="50"/>
      <c r="WSJ87" s="50"/>
      <c r="WSK87" s="50"/>
      <c r="WSL87" s="50"/>
      <c r="WSM87" s="50"/>
      <c r="WSN87" s="50"/>
      <c r="WSO87" s="50"/>
      <c r="WSP87" s="50"/>
      <c r="WSQ87" s="50"/>
      <c r="WSR87" s="50"/>
      <c r="WSS87" s="50"/>
      <c r="WST87" s="50"/>
      <c r="WSU87" s="50"/>
      <c r="WSV87" s="50"/>
      <c r="WSW87" s="50"/>
      <c r="WSX87" s="50"/>
      <c r="WSY87" s="50"/>
      <c r="WSZ87" s="50"/>
      <c r="WTA87" s="50"/>
      <c r="WTB87" s="50"/>
      <c r="WTC87" s="50"/>
      <c r="WTD87" s="50"/>
      <c r="WTE87" s="50"/>
      <c r="WTF87" s="50"/>
      <c r="WTG87" s="50"/>
      <c r="WTH87" s="50"/>
      <c r="WTI87" s="50"/>
      <c r="WTJ87" s="50"/>
      <c r="WTK87" s="50"/>
      <c r="WTL87" s="50"/>
      <c r="WTM87" s="50"/>
      <c r="WTN87" s="50"/>
      <c r="WTO87" s="50"/>
      <c r="WTP87" s="50"/>
      <c r="WTQ87" s="50"/>
      <c r="WTR87" s="50"/>
      <c r="WTS87" s="50"/>
      <c r="WTT87" s="50"/>
      <c r="WTU87" s="50"/>
      <c r="WTV87" s="50"/>
      <c r="WTW87" s="50"/>
      <c r="WTX87" s="50"/>
      <c r="WTY87" s="50"/>
      <c r="WTZ87" s="50"/>
      <c r="WUA87" s="50"/>
      <c r="WUB87" s="50"/>
      <c r="WUC87" s="50"/>
      <c r="WUD87" s="50"/>
      <c r="WUE87" s="50"/>
      <c r="WUF87" s="50"/>
      <c r="WUG87" s="50"/>
      <c r="WUH87" s="50"/>
      <c r="WUI87" s="50"/>
      <c r="WUJ87" s="50"/>
      <c r="WUK87" s="50"/>
      <c r="WUL87" s="50"/>
      <c r="WUM87" s="50"/>
      <c r="WUN87" s="50"/>
      <c r="WUO87" s="50"/>
      <c r="WUP87" s="50"/>
      <c r="WUQ87" s="50"/>
      <c r="WUR87" s="50"/>
      <c r="WUS87" s="50"/>
      <c r="WUT87" s="50"/>
      <c r="WUU87" s="50"/>
      <c r="WUV87" s="50"/>
      <c r="WUW87" s="50"/>
      <c r="WUX87" s="50"/>
      <c r="WUY87" s="50"/>
      <c r="WUZ87" s="50"/>
      <c r="WVA87" s="50"/>
      <c r="WVB87" s="50"/>
      <c r="WVC87" s="50"/>
      <c r="WVD87" s="50"/>
      <c r="WVE87" s="50"/>
      <c r="WVF87" s="50"/>
      <c r="WVG87" s="50"/>
      <c r="WVH87" s="50"/>
      <c r="WVI87" s="50"/>
      <c r="WVJ87" s="50"/>
      <c r="WVK87" s="50"/>
      <c r="WVL87" s="50"/>
      <c r="WVM87" s="50"/>
      <c r="WVN87" s="50"/>
      <c r="WVO87" s="50"/>
      <c r="WVP87" s="50"/>
      <c r="WVQ87" s="50"/>
      <c r="WVR87" s="50"/>
      <c r="WVS87" s="50"/>
      <c r="WVT87" s="50"/>
      <c r="WVU87" s="50"/>
      <c r="WVV87" s="50"/>
      <c r="WVW87" s="50"/>
      <c r="WVX87" s="50"/>
      <c r="WVY87" s="50"/>
      <c r="WVZ87" s="50"/>
      <c r="WWA87" s="50"/>
      <c r="WWB87" s="50"/>
      <c r="WWC87" s="50"/>
      <c r="WWD87" s="50"/>
      <c r="WWE87" s="50"/>
      <c r="WWF87" s="50"/>
      <c r="WWG87" s="50"/>
      <c r="WWH87" s="50"/>
      <c r="WWI87" s="50"/>
      <c r="WWJ87" s="50"/>
      <c r="WWK87" s="50"/>
      <c r="WWL87" s="50"/>
      <c r="WWM87" s="50"/>
      <c r="WWN87" s="50"/>
      <c r="WWO87" s="50"/>
      <c r="WWP87" s="50"/>
      <c r="WWQ87" s="50"/>
      <c r="WWR87" s="50"/>
      <c r="WWS87" s="50"/>
      <c r="WWT87" s="50"/>
      <c r="WWU87" s="50"/>
      <c r="WWV87" s="50"/>
      <c r="WWW87" s="50"/>
      <c r="WWX87" s="50"/>
      <c r="WWY87" s="50"/>
      <c r="WWZ87" s="50"/>
      <c r="WXA87" s="50"/>
      <c r="WXB87" s="50"/>
      <c r="WXC87" s="50"/>
      <c r="WXD87" s="50"/>
      <c r="WXE87" s="50"/>
      <c r="WXF87" s="50"/>
      <c r="WXG87" s="50"/>
      <c r="WXH87" s="50"/>
      <c r="WXI87" s="50"/>
      <c r="WXJ87" s="50"/>
      <c r="WXK87" s="50"/>
      <c r="WXL87" s="50"/>
      <c r="WXM87" s="50"/>
      <c r="WXN87" s="50"/>
      <c r="WXO87" s="50"/>
      <c r="WXP87" s="50"/>
      <c r="WXQ87" s="50"/>
      <c r="WXR87" s="50"/>
      <c r="WXS87" s="50"/>
      <c r="WXT87" s="50"/>
      <c r="WXU87" s="50"/>
      <c r="WXV87" s="50"/>
      <c r="WXW87" s="50"/>
      <c r="WXX87" s="50"/>
      <c r="WXY87" s="50"/>
      <c r="WXZ87" s="50"/>
      <c r="WYA87" s="50"/>
      <c r="WYB87" s="50"/>
      <c r="WYC87" s="50"/>
      <c r="WYD87" s="50"/>
      <c r="WYE87" s="50"/>
      <c r="WYF87" s="50"/>
      <c r="WYG87" s="50"/>
      <c r="WYH87" s="50"/>
      <c r="WYI87" s="50"/>
      <c r="WYJ87" s="50"/>
      <c r="WYK87" s="50"/>
      <c r="WYL87" s="50"/>
      <c r="WYM87" s="50"/>
      <c r="WYN87" s="50"/>
      <c r="WYO87" s="50"/>
      <c r="WYP87" s="50"/>
      <c r="WYQ87" s="50"/>
      <c r="WYR87" s="50"/>
      <c r="WYS87" s="50"/>
      <c r="WYT87" s="50"/>
      <c r="WYU87" s="50"/>
      <c r="WYV87" s="50"/>
      <c r="WYW87" s="50"/>
      <c r="WYX87" s="50"/>
      <c r="WYY87" s="50"/>
      <c r="WYZ87" s="50"/>
      <c r="WZA87" s="50"/>
      <c r="WZB87" s="50"/>
      <c r="WZC87" s="50"/>
      <c r="WZD87" s="50"/>
      <c r="WZE87" s="50"/>
      <c r="WZF87" s="50"/>
      <c r="WZG87" s="50"/>
      <c r="WZH87" s="50"/>
      <c r="WZI87" s="50"/>
      <c r="WZJ87" s="50"/>
      <c r="WZK87" s="50"/>
      <c r="WZL87" s="50"/>
      <c r="WZM87" s="50"/>
      <c r="WZN87" s="50"/>
      <c r="WZO87" s="50"/>
      <c r="WZP87" s="50"/>
      <c r="WZQ87" s="50"/>
      <c r="WZR87" s="50"/>
      <c r="WZS87" s="50"/>
      <c r="WZT87" s="50"/>
      <c r="WZU87" s="50"/>
      <c r="WZV87" s="50"/>
      <c r="WZW87" s="50"/>
      <c r="WZX87" s="50"/>
      <c r="WZY87" s="50"/>
      <c r="WZZ87" s="50"/>
      <c r="XAA87" s="50"/>
      <c r="XAB87" s="50"/>
      <c r="XAC87" s="50"/>
      <c r="XAD87" s="50"/>
      <c r="XAE87" s="50"/>
      <c r="XAF87" s="50"/>
      <c r="XAG87" s="50"/>
      <c r="XAH87" s="50"/>
      <c r="XAI87" s="50"/>
      <c r="XAJ87" s="50"/>
      <c r="XAK87" s="50"/>
      <c r="XAL87" s="50"/>
      <c r="XAM87" s="50"/>
      <c r="XAN87" s="50"/>
      <c r="XAO87" s="50"/>
      <c r="XAP87" s="50"/>
      <c r="XAQ87" s="50"/>
      <c r="XAR87" s="50"/>
      <c r="XAS87" s="50"/>
      <c r="XAT87" s="50"/>
      <c r="XAU87" s="50"/>
      <c r="XAV87" s="50"/>
      <c r="XAW87" s="50"/>
      <c r="XAX87" s="50"/>
      <c r="XAY87" s="50"/>
      <c r="XAZ87" s="50"/>
      <c r="XBA87" s="50"/>
      <c r="XBB87" s="50"/>
      <c r="XBC87" s="50"/>
      <c r="XBD87" s="50"/>
      <c r="XBE87" s="50"/>
      <c r="XBF87" s="50"/>
      <c r="XBG87" s="50"/>
      <c r="XBH87" s="50"/>
      <c r="XBI87" s="50"/>
      <c r="XBJ87" s="50"/>
      <c r="XBK87" s="50"/>
      <c r="XBL87" s="50"/>
      <c r="XBM87" s="50"/>
      <c r="XBN87" s="50"/>
      <c r="XBO87" s="50"/>
      <c r="XBP87" s="50"/>
      <c r="XBQ87" s="50"/>
      <c r="XBR87" s="50"/>
      <c r="XBS87" s="50"/>
      <c r="XBT87" s="50"/>
      <c r="XBU87" s="50"/>
      <c r="XBV87" s="50"/>
      <c r="XBW87" s="50"/>
      <c r="XBX87" s="50"/>
      <c r="XBY87" s="50"/>
      <c r="XBZ87" s="50"/>
      <c r="XCA87" s="50"/>
      <c r="XCB87" s="50"/>
      <c r="XCC87" s="50"/>
      <c r="XCD87" s="50"/>
      <c r="XCE87" s="50"/>
      <c r="XCF87" s="50"/>
      <c r="XCG87" s="50"/>
      <c r="XCH87" s="50"/>
      <c r="XCI87" s="50"/>
      <c r="XCJ87" s="50"/>
      <c r="XCK87" s="50"/>
      <c r="XCL87" s="50"/>
      <c r="XCM87" s="50"/>
      <c r="XCN87" s="50"/>
      <c r="XCO87" s="50"/>
      <c r="XCP87" s="50"/>
      <c r="XCQ87" s="50"/>
      <c r="XCR87" s="50"/>
      <c r="XCS87" s="50"/>
      <c r="XCT87" s="50"/>
      <c r="XCU87" s="50"/>
      <c r="XCV87" s="50"/>
      <c r="XCW87" s="50"/>
      <c r="XCX87" s="50"/>
      <c r="XCY87" s="50"/>
      <c r="XCZ87" s="50"/>
      <c r="XDA87" s="50"/>
      <c r="XDB87" s="50"/>
      <c r="XDC87" s="50"/>
      <c r="XDD87" s="50"/>
      <c r="XDE87" s="50"/>
      <c r="XDF87" s="50"/>
      <c r="XDG87" s="50"/>
      <c r="XDH87" s="50"/>
      <c r="XDI87" s="50"/>
      <c r="XDJ87" s="50"/>
      <c r="XDK87" s="50"/>
      <c r="XDL87" s="50"/>
      <c r="XDM87" s="50"/>
      <c r="XDN87" s="50"/>
      <c r="XDO87" s="50"/>
      <c r="XDP87" s="50"/>
      <c r="XDQ87" s="50"/>
      <c r="XDR87" s="50"/>
      <c r="XDS87" s="50"/>
      <c r="XDT87" s="50"/>
      <c r="XDU87" s="50"/>
      <c r="XDV87" s="50"/>
    </row>
    <row r="88" spans="1:16350" ht="15" customHeight="1" x14ac:dyDescent="0.25">
      <c r="B88" s="159" t="s">
        <v>149</v>
      </c>
      <c r="C88" s="159"/>
      <c r="D88" s="159"/>
      <c r="E88" s="159"/>
      <c r="F88" s="159"/>
      <c r="G88" s="159"/>
      <c r="H88" s="159"/>
      <c r="I88" s="159"/>
      <c r="J88" s="159"/>
      <c r="K88" s="159"/>
      <c r="L88" s="159"/>
      <c r="M88" s="159"/>
      <c r="N88" s="159"/>
      <c r="O88" s="159"/>
      <c r="P88" s="159"/>
      <c r="Q88" s="159"/>
      <c r="R88" s="159"/>
      <c r="S88" s="159"/>
      <c r="T88" s="387" t="s">
        <v>23</v>
      </c>
      <c r="U88" s="387">
        <f>IFERROR(IF(OR(U87/T87-1&gt;2,U87/T87-1&lt;-0.95),"-",U87/T87-1),"-")</f>
        <v>-8.51975874594324E-3</v>
      </c>
      <c r="V88" s="388">
        <f>IFERROR(IF(OR(V87/U87-1&gt;2,V87/U87-1&lt;-0.95),"-",V87/U87-1),"-")</f>
        <v>-3.3365102482857179E-2</v>
      </c>
      <c r="W88" s="389">
        <f>IFERROR(IF(OR(W87/V87-1&gt;2,W87/V87-1&lt;-0.95),"-",W87/V87-1),"-")</f>
        <v>1.38006016162735E-2</v>
      </c>
      <c r="X88" s="387">
        <f t="shared" si="29"/>
        <v>1.659024522181185E-2</v>
      </c>
      <c r="Y88" s="387"/>
      <c r="AA88" s="389" t="str">
        <f>IFERROR(IF(OR(AA87/#REF!-1&gt;2,AA87/#REF!-1&lt;-0.95),"-",AA87/#REF!-1),"-")</f>
        <v>-</v>
      </c>
      <c r="AB88" s="389" t="str">
        <f>IFERROR(IF(OR(AB87/#REF!-1&gt;2,AB87/#REF!-1&lt;-0.95),"-",AB87/#REF!-1),"-")</f>
        <v>-</v>
      </c>
      <c r="AC88" s="389" t="str">
        <f>IFERROR(IF(OR(AC87/#REF!-1&gt;2,AC87/#REF!-1&lt;-0.95),"-",AC87/#REF!-1),"-")</f>
        <v>-</v>
      </c>
      <c r="AD88" s="389">
        <f>IFERROR(IF(OR(AD87/W87-1&gt;2,AD87/W87-1&lt;-0.95),"-",AD87/W87-1),"-")</f>
        <v>1.659024522181185E-2</v>
      </c>
      <c r="AE88" s="389">
        <f>IFERROR(IF(OR(AE87/AA87-1&gt;2,AE87/AA87-1&lt;-0.95),"-",AE87/AA87-1),"-")</f>
        <v>2.133335572872852E-2</v>
      </c>
      <c r="AF88" s="389">
        <f>IFERROR(IF(OR(AF87/AB87-1&gt;2,AF87/AB87-1&lt;-0.95),"-",AF87/AB87-1),"-")</f>
        <v>6.9291811203480158E-3</v>
      </c>
      <c r="AJ88" s="389" t="str">
        <f>AA88</f>
        <v>-</v>
      </c>
      <c r="AK88" s="389">
        <f>IFERROR(IF(OR(AK87/AJ87-1&gt;2,AK87/AJ87-1&lt;-0.95),"-",AK87/AJ87-1),"-")</f>
        <v>-9.1010344713292946E-2</v>
      </c>
      <c r="AL88" s="389">
        <f t="shared" ref="AL88" si="39">IFERROR(IF(OR(AL87/AK87-1&gt;2,AL87/AK87-1&lt;-0.95),"-",AL87/AK87-1),"-")</f>
        <v>3.7707267938742683E-2</v>
      </c>
      <c r="AM88" s="389">
        <f>IFERROR(IF(OR(AM87/AL87-1&gt;2,AM87/AL87-1&lt;-0.95),"-",AM87/AL87-1),"-")</f>
        <v>2.0756820930979858E-2</v>
      </c>
      <c r="AN88" s="275">
        <f t="shared" si="37"/>
        <v>2.133335572872852E-2</v>
      </c>
      <c r="AO88" s="389">
        <f>IFERROR(IF(OR(AO87/AN87-1&gt;2,AO87/AN87-1&lt;-0.95),"-",AO87/AN87-1),"-")</f>
        <v>-0.11793340579428779</v>
      </c>
      <c r="AP88" s="389"/>
      <c r="AQ88" s="389"/>
    </row>
    <row r="89" spans="1:16350" ht="15" customHeight="1" x14ac:dyDescent="0.25">
      <c r="B89" s="44" t="s">
        <v>68</v>
      </c>
      <c r="C89" s="44"/>
      <c r="D89" s="44"/>
      <c r="E89" s="44"/>
      <c r="F89" s="44"/>
      <c r="G89" s="44"/>
      <c r="H89" s="44"/>
      <c r="I89" s="44"/>
      <c r="J89" s="44"/>
      <c r="K89" s="44"/>
      <c r="L89" s="44"/>
      <c r="M89" s="44"/>
      <c r="N89" s="44"/>
      <c r="O89" s="44"/>
      <c r="P89" s="44"/>
      <c r="Q89" s="44"/>
      <c r="R89" s="44"/>
      <c r="S89" s="44"/>
      <c r="T89" s="397">
        <v>9360.379332549619</v>
      </c>
      <c r="U89" s="397">
        <v>8261.5793805285102</v>
      </c>
      <c r="V89" s="397">
        <v>7558.9973057150009</v>
      </c>
      <c r="W89" s="397">
        <v>14116.703346885999</v>
      </c>
      <c r="X89" s="397">
        <f t="shared" si="29"/>
        <v>13285.903787007999</v>
      </c>
      <c r="Y89" s="397"/>
      <c r="Z89" s="397"/>
      <c r="AA89" s="397">
        <f>'Operating Data'!AA180</f>
        <v>3431.0213192970004</v>
      </c>
      <c r="AB89" s="397">
        <f>'Operating Data'!AB180</f>
        <v>6818.7928656399999</v>
      </c>
      <c r="AC89" s="397">
        <f>'Operating Data'!AC180</f>
        <v>10129.312597994</v>
      </c>
      <c r="AD89" s="397">
        <f>'Operating Data'!AD180</f>
        <v>13285.903787007999</v>
      </c>
      <c r="AE89" s="397">
        <f>'Operating Data'!AE180</f>
        <v>3255.3925439649993</v>
      </c>
      <c r="AF89" s="397">
        <f>'Operating Data'!AF180</f>
        <v>6354.1225266410001</v>
      </c>
      <c r="AJ89" s="266">
        <f t="shared" si="33"/>
        <v>3431.0213192970004</v>
      </c>
      <c r="AK89" s="266">
        <f t="shared" si="34"/>
        <v>3387.7715463429995</v>
      </c>
      <c r="AL89" s="266">
        <f t="shared" si="35"/>
        <v>3310.5197323539996</v>
      </c>
      <c r="AM89" s="266">
        <f t="shared" si="36"/>
        <v>3156.5911890139996</v>
      </c>
      <c r="AN89" s="275">
        <f t="shared" si="37"/>
        <v>3255.3925439649993</v>
      </c>
      <c r="AO89" s="266">
        <f t="shared" si="38"/>
        <v>3098.7299826760009</v>
      </c>
      <c r="AP89" s="266"/>
      <c r="AQ89" s="266"/>
    </row>
    <row r="90" spans="1:16350" ht="15" customHeight="1" x14ac:dyDescent="0.25">
      <c r="B90" s="159" t="s">
        <v>149</v>
      </c>
      <c r="C90" s="159"/>
      <c r="D90" s="159"/>
      <c r="E90" s="159"/>
      <c r="F90" s="159"/>
      <c r="G90" s="159"/>
      <c r="H90" s="159"/>
      <c r="I90" s="159"/>
      <c r="J90" s="159"/>
      <c r="K90" s="159"/>
      <c r="L90" s="159"/>
      <c r="M90" s="159"/>
      <c r="N90" s="159"/>
      <c r="O90" s="159"/>
      <c r="P90" s="159"/>
      <c r="Q90" s="159"/>
      <c r="R90" s="159"/>
      <c r="S90" s="159"/>
      <c r="T90" s="387" t="s">
        <v>23</v>
      </c>
      <c r="U90" s="387">
        <f>IFERROR(IF(OR(U89/T89-1&gt;2,U89/T89-1&lt;-0.95),"-",U89/T89-1),"-")</f>
        <v>-0.11738839986966776</v>
      </c>
      <c r="V90" s="388">
        <f>IFERROR(IF(OR(V89/U89-1&gt;2,V89/U89-1&lt;-0.95),"-",V89/U89-1),"-")</f>
        <v>-8.5042101812809023E-2</v>
      </c>
      <c r="W90" s="389">
        <f>IFERROR(IF(OR(W89/V89-1&gt;2,W89/V89-1&lt;-0.95),"-",W89/V89-1),"-")</f>
        <v>0.86753649670082922</v>
      </c>
      <c r="X90" s="387">
        <f t="shared" si="29"/>
        <v>-5.885223621004021E-2</v>
      </c>
      <c r="Y90" s="387"/>
      <c r="AA90" s="389" t="str">
        <f>IFERROR(IF(OR(AA89/#REF!-1&gt;2,AA89/#REF!-1&lt;-0.95),"-",AA89/#REF!-1),"-")</f>
        <v>-</v>
      </c>
      <c r="AB90" s="389" t="str">
        <f>IFERROR(IF(OR(AB89/#REF!-1&gt;2,AB89/#REF!-1&lt;-0.95),"-",AB89/#REF!-1),"-")</f>
        <v>-</v>
      </c>
      <c r="AC90" s="389" t="str">
        <f>IFERROR(IF(OR(AC89/#REF!-1&gt;2,AC89/#REF!-1&lt;-0.95),"-",AC89/#REF!-1),"-")</f>
        <v>-</v>
      </c>
      <c r="AD90" s="389">
        <f>IFERROR(IF(OR(AD89/W89-1&gt;2,AD89/W89-1&lt;-0.95),"-",AD89/W89-1),"-")</f>
        <v>-5.885223621004021E-2</v>
      </c>
      <c r="AE90" s="389">
        <f>IFERROR(IF(OR(AE89/AA89-1&gt;2,AE89/AA89-1&lt;-0.95),"-",AE89/AA89-1),"-")</f>
        <v>-5.1188482666725821E-2</v>
      </c>
      <c r="AF90" s="389">
        <f>IFERROR(IF(OR(AF89/AB89-1&gt;2,AF89/AB89-1&lt;-0.95),"-",AF89/AB89-1),"-")</f>
        <v>-6.8145542496309108E-2</v>
      </c>
      <c r="AJ90" s="389" t="str">
        <f t="shared" si="33"/>
        <v>-</v>
      </c>
      <c r="AK90" s="389">
        <f>IFERROR(IF(OR(AK89/AJ89-1&gt;2,AK89/AJ89-1&lt;-0.95),"-",AK89/AJ89-1),"-")</f>
        <v>-1.260550982611286E-2</v>
      </c>
      <c r="AL90" s="389">
        <f t="shared" ref="AL90" si="40">IFERROR(IF(OR(AL89/AK89-1&gt;2,AL89/AK89-1&lt;-0.95),"-",AL89/AK89-1),"-")</f>
        <v>-2.2803135610602432E-2</v>
      </c>
      <c r="AM90" s="389">
        <f>IFERROR(IF(OR(AM89/AL89-1&gt;2,AM89/AL89-1&lt;-0.95),"-",AM89/AL89-1),"-")</f>
        <v>-4.6496790771443752E-2</v>
      </c>
      <c r="AN90" s="275">
        <f t="shared" si="37"/>
        <v>-5.1188482666725821E-2</v>
      </c>
      <c r="AO90" s="389">
        <f>IFERROR(IF(OR(AO89/AN89-1&gt;2,AO89/AN89-1&lt;-0.95),"-",AO89/AN89-1),"-")</f>
        <v>-4.812401551371337E-2</v>
      </c>
      <c r="AP90" s="389"/>
      <c r="AQ90" s="389"/>
    </row>
    <row r="91" spans="1:16350" ht="15" customHeight="1" x14ac:dyDescent="0.25">
      <c r="B91" s="44" t="s">
        <v>57</v>
      </c>
      <c r="C91" s="44"/>
      <c r="D91" s="44"/>
      <c r="E91" s="44"/>
      <c r="F91" s="44"/>
      <c r="G91" s="44"/>
      <c r="H91" s="44"/>
      <c r="I91" s="44"/>
      <c r="J91" s="44"/>
      <c r="K91" s="44"/>
      <c r="L91" s="44"/>
      <c r="M91" s="44"/>
      <c r="N91" s="44"/>
      <c r="O91" s="44"/>
      <c r="P91" s="44"/>
      <c r="Q91" s="44"/>
      <c r="R91" s="44"/>
      <c r="S91" s="44"/>
      <c r="T91" s="397">
        <v>25006.845590034191</v>
      </c>
      <c r="U91" s="397">
        <v>25591.223426515528</v>
      </c>
      <c r="V91" s="397">
        <v>24421</v>
      </c>
      <c r="W91" s="397">
        <v>26015.931676027001</v>
      </c>
      <c r="X91" s="397">
        <f t="shared" si="29"/>
        <v>26491.322074858006</v>
      </c>
      <c r="Y91" s="397"/>
      <c r="Z91" s="397"/>
      <c r="AA91" s="397">
        <f>'Operating Data'!AA184</f>
        <v>6721.0394920619992</v>
      </c>
      <c r="AB91" s="397">
        <f>'Operating Data'!AB184</f>
        <v>13369.280596741002</v>
      </c>
      <c r="AC91" s="397">
        <f>'Operating Data'!AC184</f>
        <v>19880.883445004001</v>
      </c>
      <c r="AD91" s="397">
        <f>'Operating Data'!AD184</f>
        <v>26491.322074858006</v>
      </c>
      <c r="AE91" s="397">
        <f>'Operating Data'!AE184</f>
        <v>6865.996037637</v>
      </c>
      <c r="AF91" s="397">
        <f>'Operating Data'!AF184</f>
        <v>13586.293384385999</v>
      </c>
      <c r="AJ91" s="266">
        <f t="shared" si="33"/>
        <v>6721.0394920619992</v>
      </c>
      <c r="AK91" s="266">
        <f t="shared" si="34"/>
        <v>6648.241104679003</v>
      </c>
      <c r="AL91" s="266">
        <f t="shared" si="35"/>
        <v>6511.602848262999</v>
      </c>
      <c r="AM91" s="266">
        <f t="shared" si="36"/>
        <v>6610.4386298540048</v>
      </c>
      <c r="AN91" s="275">
        <f t="shared" si="37"/>
        <v>6865.996037637</v>
      </c>
      <c r="AO91" s="266">
        <f t="shared" si="38"/>
        <v>6720.2973467489992</v>
      </c>
      <c r="AP91" s="266"/>
      <c r="AQ91" s="266"/>
    </row>
    <row r="92" spans="1:16350" ht="15" customHeight="1" x14ac:dyDescent="0.25">
      <c r="B92" s="159" t="s">
        <v>149</v>
      </c>
      <c r="C92" s="159"/>
      <c r="D92" s="159"/>
      <c r="E92" s="159"/>
      <c r="F92" s="159"/>
      <c r="G92" s="159"/>
      <c r="H92" s="159"/>
      <c r="I92" s="159"/>
      <c r="J92" s="159"/>
      <c r="K92" s="159"/>
      <c r="L92" s="159"/>
      <c r="M92" s="159"/>
      <c r="N92" s="159"/>
      <c r="O92" s="159"/>
      <c r="P92" s="159"/>
      <c r="Q92" s="159"/>
      <c r="R92" s="159"/>
      <c r="S92" s="159"/>
      <c r="T92" s="387" t="s">
        <v>23</v>
      </c>
      <c r="U92" s="387">
        <f>IFERROR(IF(OR(U91/T91-1&gt;2,U91/T91-1&lt;-0.95),"-",U91/T91-1),"-")</f>
        <v>2.3368714553674952E-2</v>
      </c>
      <c r="V92" s="388">
        <f>IFERROR(IF(OR(V91/U91-1&gt;2,V91/U91-1&lt;-0.95),"-",V91/U91-1),"-")</f>
        <v>-4.5727529591376936E-2</v>
      </c>
      <c r="W92" s="389">
        <f>IFERROR(IF(OR(W91/V91-1&gt;2,W91/V91-1&lt;-0.95),"-",W91/V91-1),"-")</f>
        <v>6.5309843005077584E-2</v>
      </c>
      <c r="X92" s="387">
        <f t="shared" si="29"/>
        <v>1.8273049174289735E-2</v>
      </c>
      <c r="Y92" s="387"/>
      <c r="AA92" s="389" t="str">
        <f>IFERROR(IF(OR(AA91/#REF!-1&gt;2,AA91/#REF!-1&lt;-0.95),"-",AA91/#REF!-1),"-")</f>
        <v>-</v>
      </c>
      <c r="AB92" s="389" t="str">
        <f>IFERROR(IF(OR(AB91/#REF!-1&gt;2,AB91/#REF!-1&lt;-0.95),"-",AB91/#REF!-1),"-")</f>
        <v>-</v>
      </c>
      <c r="AC92" s="389" t="str">
        <f>IFERROR(IF(OR(AC91/#REF!-1&gt;2,AC91/#REF!-1&lt;-0.95),"-",AC91/#REF!-1),"-")</f>
        <v>-</v>
      </c>
      <c r="AD92" s="389">
        <f>IFERROR(IF(OR(AD91/W91-1&gt;2,AD91/W91-1&lt;-0.95),"-",AD91/W91-1),"-")</f>
        <v>1.8273049174289735E-2</v>
      </c>
      <c r="AE92" s="389">
        <f>IFERROR(IF(OR(AE91/AA91-1&gt;2,AE91/AA91-1&lt;-0.95),"-",AE91/AA91-1),"-")</f>
        <v>2.1567578310796254E-2</v>
      </c>
      <c r="AF92" s="389">
        <f>IFERROR(IF(OR(AF91/AB91-1&gt;2,AF91/AB91-1&lt;-0.95),"-",AF91/AB91-1),"-")</f>
        <v>1.6232196345545846E-2</v>
      </c>
      <c r="AJ92" s="389" t="str">
        <f>AA92</f>
        <v>-</v>
      </c>
      <c r="AK92" s="389">
        <f>IFERROR(IF(OR(AK91/AJ91-1&gt;2,AK91/AJ91-1&lt;-0.95),"-",AK91/AJ91-1),"-")</f>
        <v>-1.0831417888404915E-2</v>
      </c>
      <c r="AL92" s="389">
        <f t="shared" ref="AL92" si="41">IFERROR(IF(OR(AL91/AK91-1&gt;2,AL91/AK91-1&lt;-0.95),"-",AL91/AK91-1),"-")</f>
        <v>-2.0552542283678421E-2</v>
      </c>
      <c r="AM92" s="389">
        <f>IFERROR(IF(OR(AM91/AL91-1&gt;2,AM91/AL91-1&lt;-0.95),"-",AM91/AL91-1),"-")</f>
        <v>1.5178410584019364E-2</v>
      </c>
      <c r="AN92" s="275">
        <f t="shared" si="37"/>
        <v>2.1567578310796254E-2</v>
      </c>
      <c r="AO92" s="389">
        <f>IFERROR(IF(OR(AO91/AN91-1&gt;2,AO91/AN91-1&lt;-0.95),"-",AO91/AN91-1),"-")</f>
        <v>-2.1220328425669233E-2</v>
      </c>
      <c r="AP92" s="389"/>
      <c r="AQ92" s="389"/>
    </row>
    <row r="93" spans="1:16350" ht="15" customHeight="1" x14ac:dyDescent="0.55000000000000004">
      <c r="B93" s="154"/>
      <c r="C93" s="154"/>
      <c r="D93" s="154"/>
      <c r="E93" s="154"/>
      <c r="F93" s="154"/>
      <c r="G93" s="154"/>
      <c r="H93" s="154"/>
      <c r="I93" s="154"/>
      <c r="J93" s="154"/>
      <c r="K93" s="154"/>
      <c r="L93" s="154"/>
      <c r="M93" s="154"/>
      <c r="N93" s="154"/>
      <c r="O93" s="154"/>
      <c r="P93" s="154"/>
      <c r="Q93" s="154"/>
      <c r="R93" s="154"/>
      <c r="S93" s="154"/>
      <c r="T93" s="398"/>
    </row>
    <row r="94" spans="1:16350" ht="30" customHeight="1" x14ac:dyDescent="0.25">
      <c r="B94" s="187" t="s">
        <v>69</v>
      </c>
      <c r="C94" s="187"/>
      <c r="D94" s="187"/>
      <c r="E94" s="187"/>
      <c r="F94" s="187"/>
      <c r="G94" s="187"/>
      <c r="H94" s="187"/>
      <c r="I94" s="187"/>
      <c r="J94" s="187"/>
      <c r="K94" s="187"/>
      <c r="L94" s="187"/>
      <c r="M94" s="187"/>
      <c r="N94" s="187"/>
      <c r="O94" s="187"/>
      <c r="P94" s="187"/>
      <c r="Q94" s="187"/>
      <c r="R94" s="187"/>
      <c r="S94" s="187"/>
    </row>
    <row r="95" spans="1:16350" ht="15" customHeight="1" x14ac:dyDescent="0.25">
      <c r="B95" s="165" t="s">
        <v>119</v>
      </c>
      <c r="C95" s="176"/>
      <c r="D95" s="176"/>
      <c r="E95" s="176"/>
      <c r="F95" s="176"/>
      <c r="G95" s="176"/>
      <c r="H95" s="176"/>
      <c r="I95" s="176"/>
      <c r="J95" s="176"/>
      <c r="K95" s="176"/>
      <c r="L95" s="176"/>
      <c r="M95" s="176"/>
      <c r="N95" s="176"/>
      <c r="O95" s="176"/>
      <c r="P95" s="176"/>
      <c r="Q95" s="176"/>
      <c r="R95" s="176"/>
      <c r="S95" s="176"/>
      <c r="T95" s="240">
        <v>2018</v>
      </c>
      <c r="U95" s="240">
        <v>2019</v>
      </c>
      <c r="V95" s="240">
        <v>2020</v>
      </c>
      <c r="W95" s="240">
        <v>2021</v>
      </c>
      <c r="X95" s="241">
        <v>2022</v>
      </c>
      <c r="Y95" s="242">
        <v>2023</v>
      </c>
      <c r="AA95" s="243" t="s">
        <v>283</v>
      </c>
      <c r="AB95" s="243" t="s">
        <v>284</v>
      </c>
      <c r="AC95" s="243" t="s">
        <v>285</v>
      </c>
      <c r="AD95" s="243">
        <v>2022</v>
      </c>
      <c r="AE95" s="244" t="s">
        <v>313</v>
      </c>
      <c r="AF95" s="244" t="s">
        <v>314</v>
      </c>
      <c r="AG95" s="245" t="s">
        <v>315</v>
      </c>
      <c r="AH95" s="246">
        <v>2023</v>
      </c>
      <c r="AJ95" s="243" t="s">
        <v>283</v>
      </c>
      <c r="AK95" s="243" t="s">
        <v>286</v>
      </c>
      <c r="AL95" s="243" t="s">
        <v>287</v>
      </c>
      <c r="AM95" s="243" t="s">
        <v>288</v>
      </c>
      <c r="AN95" s="244" t="s">
        <v>313</v>
      </c>
      <c r="AO95" s="244" t="s">
        <v>318</v>
      </c>
      <c r="AP95" s="244" t="s">
        <v>316</v>
      </c>
      <c r="AQ95" s="244" t="s">
        <v>317</v>
      </c>
    </row>
    <row r="96" spans="1:16350" ht="15" customHeight="1" x14ac:dyDescent="0.25">
      <c r="B96" s="77" t="s">
        <v>120</v>
      </c>
      <c r="C96" s="77"/>
      <c r="D96" s="77"/>
      <c r="E96" s="77"/>
      <c r="F96" s="77"/>
      <c r="G96" s="77"/>
      <c r="H96" s="77"/>
      <c r="I96" s="77"/>
      <c r="J96" s="77"/>
      <c r="K96" s="77"/>
      <c r="L96" s="77"/>
      <c r="M96" s="77"/>
      <c r="N96" s="77"/>
      <c r="O96" s="77"/>
      <c r="P96" s="77"/>
      <c r="Q96" s="77"/>
      <c r="R96" s="77"/>
      <c r="S96" s="77"/>
      <c r="T96" s="375">
        <v>1084.3812123100004</v>
      </c>
      <c r="U96" s="375">
        <v>1052.4983372799995</v>
      </c>
      <c r="V96" s="375">
        <v>1029.3249892599999</v>
      </c>
      <c r="W96" s="375">
        <v>1058.4338964799999</v>
      </c>
      <c r="X96" s="375">
        <f t="shared" ref="X96:X106" si="42">+AD96</f>
        <v>1072.3079267399999</v>
      </c>
      <c r="Y96" s="375"/>
      <c r="AA96" s="375">
        <v>259.73557711000001</v>
      </c>
      <c r="AB96" s="375">
        <v>527.94548855000005</v>
      </c>
      <c r="AC96" s="375">
        <v>792.46317744999988</v>
      </c>
      <c r="AD96" s="375">
        <v>1072.3079267399999</v>
      </c>
      <c r="AE96" s="375">
        <v>271.02818651000001</v>
      </c>
      <c r="AF96" s="375">
        <v>541.90219595999997</v>
      </c>
      <c r="AJ96" s="375">
        <f>AA96</f>
        <v>259.73557711000001</v>
      </c>
      <c r="AK96" s="375">
        <f>AB96-AA96</f>
        <v>268.20991144000004</v>
      </c>
      <c r="AL96" s="375">
        <f t="shared" ref="AL96:AL106" si="43">AC96-AB96</f>
        <v>264.51768889999983</v>
      </c>
      <c r="AM96" s="375">
        <f t="shared" ref="AM96:AM106" si="44">AD96-AC96</f>
        <v>279.84474928999998</v>
      </c>
      <c r="AN96" s="375">
        <f>AE96</f>
        <v>271.02818651000001</v>
      </c>
      <c r="AO96" s="375">
        <f>AF96-AE96</f>
        <v>270.87400944999996</v>
      </c>
      <c r="AP96" s="375"/>
      <c r="AQ96" s="375"/>
    </row>
    <row r="97" spans="2:51" ht="15" customHeight="1" x14ac:dyDescent="0.25">
      <c r="B97" s="206" t="s">
        <v>441</v>
      </c>
      <c r="C97" s="81"/>
      <c r="D97" s="81"/>
      <c r="E97" s="81"/>
      <c r="F97" s="81"/>
      <c r="G97" s="81"/>
      <c r="H97" s="81"/>
      <c r="I97" s="81"/>
      <c r="J97" s="81"/>
      <c r="K97" s="81"/>
      <c r="L97" s="81"/>
      <c r="M97" s="81"/>
      <c r="N97" s="81"/>
      <c r="O97" s="81"/>
      <c r="P97" s="81"/>
      <c r="Q97" s="81"/>
      <c r="R97" s="81"/>
      <c r="S97" s="81"/>
      <c r="T97" s="376">
        <v>1075.6981697061574</v>
      </c>
      <c r="U97" s="376">
        <v>1039.0383022120245</v>
      </c>
      <c r="V97" s="376">
        <v>1023.4107073517705</v>
      </c>
      <c r="W97" s="376">
        <v>1054.7646119557101</v>
      </c>
      <c r="X97" s="376">
        <f t="shared" si="42"/>
        <v>1062.9561967369661</v>
      </c>
      <c r="Y97" s="376"/>
      <c r="AA97" s="376">
        <v>258.16475673044403</v>
      </c>
      <c r="AB97" s="376">
        <v>523.19929174487493</v>
      </c>
      <c r="AC97" s="376">
        <v>784.74911841571418</v>
      </c>
      <c r="AD97" s="376">
        <v>1062.9561967369661</v>
      </c>
      <c r="AE97" s="376">
        <v>268.24714921238603</v>
      </c>
      <c r="AF97" s="376">
        <v>536.54381980916799</v>
      </c>
      <c r="AJ97" s="376">
        <f>AA97</f>
        <v>258.16475673044403</v>
      </c>
      <c r="AK97" s="376">
        <f>AB97-AA97</f>
        <v>265.0345350144309</v>
      </c>
      <c r="AL97" s="376">
        <f t="shared" si="43"/>
        <v>261.54982667083925</v>
      </c>
      <c r="AM97" s="376">
        <f t="shared" si="44"/>
        <v>278.20707832125197</v>
      </c>
      <c r="AN97" s="376">
        <f>AE97</f>
        <v>268.24714921238603</v>
      </c>
      <c r="AO97" s="376">
        <f>AF97-AE97</f>
        <v>268.29667059678195</v>
      </c>
      <c r="AP97" s="376"/>
      <c r="AQ97" s="376"/>
    </row>
    <row r="98" spans="2:51" ht="15" customHeight="1" x14ac:dyDescent="0.25">
      <c r="B98" s="207" t="s">
        <v>449</v>
      </c>
      <c r="C98" s="82"/>
      <c r="D98" s="82"/>
      <c r="E98" s="82"/>
      <c r="F98" s="82"/>
      <c r="G98" s="82"/>
      <c r="H98" s="82"/>
      <c r="I98" s="82"/>
      <c r="J98" s="82"/>
      <c r="K98" s="82"/>
      <c r="L98" s="82"/>
      <c r="M98" s="82"/>
      <c r="N98" s="82"/>
      <c r="O98" s="82"/>
      <c r="P98" s="82"/>
      <c r="Q98" s="82"/>
      <c r="R98" s="82"/>
      <c r="S98" s="82"/>
      <c r="T98" s="376">
        <v>8.6830426038424484</v>
      </c>
      <c r="U98" s="376">
        <v>10.957467327975435</v>
      </c>
      <c r="V98" s="376">
        <v>5.9142819082294587</v>
      </c>
      <c r="W98" s="376">
        <v>3.6692845242898784</v>
      </c>
      <c r="X98" s="376">
        <f t="shared" si="42"/>
        <v>9.3517312299999986</v>
      </c>
      <c r="Y98" s="376"/>
      <c r="AA98" s="376">
        <v>1.5708187400000002</v>
      </c>
      <c r="AB98" s="376">
        <v>4.7461963300000001</v>
      </c>
      <c r="AC98" s="376">
        <v>7.7140579599999999</v>
      </c>
      <c r="AD98" s="376">
        <v>9.3517312299999986</v>
      </c>
      <c r="AE98" s="376">
        <v>2.7810372400000007</v>
      </c>
      <c r="AF98" s="376">
        <v>5.3583754499999996</v>
      </c>
      <c r="AJ98" s="376">
        <f>AA98</f>
        <v>1.5708187400000002</v>
      </c>
      <c r="AK98" s="376">
        <f>AB98-AA98</f>
        <v>3.1753775900000001</v>
      </c>
      <c r="AL98" s="376">
        <f t="shared" si="43"/>
        <v>2.9678616299999998</v>
      </c>
      <c r="AM98" s="376">
        <f t="shared" si="44"/>
        <v>1.6376732699999987</v>
      </c>
      <c r="AN98" s="376">
        <f>AE98</f>
        <v>2.7810372400000007</v>
      </c>
      <c r="AO98" s="376">
        <f>AF98-AE98</f>
        <v>2.5773382099999989</v>
      </c>
      <c r="AP98" s="376"/>
      <c r="AQ98" s="376"/>
    </row>
    <row r="99" spans="2:51" s="48" customFormat="1" ht="15" customHeight="1" x14ac:dyDescent="0.25">
      <c r="B99" s="81" t="s">
        <v>166</v>
      </c>
      <c r="C99" s="81"/>
      <c r="D99" s="81"/>
      <c r="E99" s="81"/>
      <c r="F99" s="81"/>
      <c r="G99" s="81"/>
      <c r="H99" s="81"/>
      <c r="I99" s="81"/>
      <c r="J99" s="81"/>
      <c r="K99" s="81"/>
      <c r="L99" s="81"/>
      <c r="M99" s="81"/>
      <c r="N99" s="81"/>
      <c r="O99" s="81"/>
      <c r="P99" s="81"/>
      <c r="Q99" s="81"/>
      <c r="R99" s="81"/>
      <c r="S99" s="81"/>
      <c r="T99" s="376">
        <v>355.08747737399995</v>
      </c>
      <c r="U99" s="376">
        <v>336.65927028999999</v>
      </c>
      <c r="V99" s="376">
        <v>300.96406495999997</v>
      </c>
      <c r="W99" s="376">
        <v>282.46494275999999</v>
      </c>
      <c r="X99" s="376">
        <f t="shared" si="42"/>
        <v>289.42709537000013</v>
      </c>
      <c r="Y99" s="376"/>
      <c r="Z99" s="374"/>
      <c r="AA99" s="376">
        <v>71.299522150000016</v>
      </c>
      <c r="AB99" s="376">
        <v>144.66795920999999</v>
      </c>
      <c r="AC99" s="376">
        <v>214.80351184</v>
      </c>
      <c r="AD99" s="376">
        <v>289.42709537000013</v>
      </c>
      <c r="AE99" s="376">
        <v>74.634729949999993</v>
      </c>
      <c r="AF99" s="376">
        <v>149.81081472999989</v>
      </c>
      <c r="AI99" s="374"/>
      <c r="AJ99" s="376">
        <f t="shared" ref="AJ99:AJ106" si="45">AA99</f>
        <v>71.299522150000016</v>
      </c>
      <c r="AK99" s="376">
        <f t="shared" ref="AK99:AK106" si="46">AB99-AA99</f>
        <v>73.368437059999977</v>
      </c>
      <c r="AL99" s="376">
        <f t="shared" si="43"/>
        <v>70.135552630000007</v>
      </c>
      <c r="AM99" s="376">
        <f t="shared" si="44"/>
        <v>74.623583530000133</v>
      </c>
      <c r="AN99" s="376">
        <f t="shared" ref="AN99:AN106" si="47">AE99</f>
        <v>74.634729949999993</v>
      </c>
      <c r="AO99" s="376">
        <f t="shared" ref="AO99:AO106" si="48">AF99-AE99</f>
        <v>75.176084779999897</v>
      </c>
      <c r="AP99" s="376"/>
      <c r="AQ99" s="376"/>
      <c r="AR99" s="374"/>
      <c r="AS99" s="374"/>
      <c r="AT99" s="374"/>
      <c r="AU99" s="374"/>
      <c r="AV99" s="374"/>
      <c r="AW99" s="374"/>
      <c r="AX99" s="374"/>
      <c r="AY99" s="78"/>
    </row>
    <row r="100" spans="2:51" s="48" customFormat="1" ht="15" customHeight="1" x14ac:dyDescent="0.25">
      <c r="B100" s="82" t="s">
        <v>450</v>
      </c>
      <c r="C100" s="82"/>
      <c r="D100" s="82"/>
      <c r="E100" s="82"/>
      <c r="F100" s="82"/>
      <c r="G100" s="82"/>
      <c r="H100" s="82"/>
      <c r="I100" s="82"/>
      <c r="J100" s="82"/>
      <c r="K100" s="82"/>
      <c r="L100" s="82"/>
      <c r="M100" s="82"/>
      <c r="N100" s="82"/>
      <c r="O100" s="82"/>
      <c r="P100" s="82"/>
      <c r="Q100" s="82"/>
      <c r="R100" s="82"/>
      <c r="S100" s="82"/>
      <c r="T100" s="376">
        <v>257.97607427999998</v>
      </c>
      <c r="U100" s="376">
        <v>261.83324488</v>
      </c>
      <c r="V100" s="376">
        <v>261.85981556000002</v>
      </c>
      <c r="W100" s="376">
        <v>261.00914211999998</v>
      </c>
      <c r="X100" s="376">
        <f t="shared" si="42"/>
        <v>264.76224100000002</v>
      </c>
      <c r="Y100" s="376"/>
      <c r="Z100" s="374"/>
      <c r="AA100" s="376">
        <v>66.189787049999993</v>
      </c>
      <c r="AB100" s="376">
        <v>132.37957409999999</v>
      </c>
      <c r="AC100" s="376">
        <v>198.56936114999999</v>
      </c>
      <c r="AD100" s="376">
        <v>264.76224100000002</v>
      </c>
      <c r="AE100" s="376">
        <v>71.686177860000001</v>
      </c>
      <c r="AF100" s="376">
        <v>143.37235572</v>
      </c>
      <c r="AI100" s="374"/>
      <c r="AJ100" s="376">
        <f t="shared" si="45"/>
        <v>66.189787049999993</v>
      </c>
      <c r="AK100" s="376">
        <f t="shared" si="46"/>
        <v>66.189787049999993</v>
      </c>
      <c r="AL100" s="376">
        <f t="shared" si="43"/>
        <v>66.189787050000007</v>
      </c>
      <c r="AM100" s="376">
        <f t="shared" si="44"/>
        <v>66.192879850000025</v>
      </c>
      <c r="AN100" s="376">
        <f t="shared" si="47"/>
        <v>71.686177860000001</v>
      </c>
      <c r="AO100" s="376">
        <f t="shared" si="48"/>
        <v>71.686177860000001</v>
      </c>
      <c r="AP100" s="376"/>
      <c r="AQ100" s="376"/>
      <c r="AR100" s="374"/>
      <c r="AS100" s="374"/>
      <c r="AT100" s="374"/>
      <c r="AU100" s="374"/>
      <c r="AV100" s="374"/>
      <c r="AW100" s="374"/>
      <c r="AX100" s="374"/>
      <c r="AY100" s="78"/>
    </row>
    <row r="101" spans="2:51" s="41" customFormat="1" ht="15" customHeight="1" x14ac:dyDescent="0.25">
      <c r="B101" s="82" t="s">
        <v>167</v>
      </c>
      <c r="C101" s="82"/>
      <c r="D101" s="82"/>
      <c r="E101" s="82"/>
      <c r="F101" s="82"/>
      <c r="G101" s="82"/>
      <c r="H101" s="82"/>
      <c r="I101" s="82"/>
      <c r="J101" s="82"/>
      <c r="K101" s="82"/>
      <c r="L101" s="82"/>
      <c r="M101" s="82"/>
      <c r="N101" s="82"/>
      <c r="O101" s="82"/>
      <c r="P101" s="82"/>
      <c r="Q101" s="82"/>
      <c r="R101" s="82"/>
      <c r="S101" s="82"/>
      <c r="T101" s="376">
        <v>-8.6565622879999857</v>
      </c>
      <c r="U101" s="376">
        <v>-23.128224020000111</v>
      </c>
      <c r="V101" s="376">
        <v>-4.8370105499999978</v>
      </c>
      <c r="W101" s="376">
        <v>-16.133917549999978</v>
      </c>
      <c r="X101" s="376">
        <f t="shared" si="42"/>
        <v>-14.908851769999984</v>
      </c>
      <c r="Y101" s="376"/>
      <c r="Z101" s="235"/>
      <c r="AA101" s="376">
        <v>-2.633005009999998</v>
      </c>
      <c r="AB101" s="376">
        <v>-5.4187002399999642</v>
      </c>
      <c r="AC101" s="376">
        <v>-11.840120839999997</v>
      </c>
      <c r="AD101" s="376">
        <v>-14.908851769999984</v>
      </c>
      <c r="AE101" s="376">
        <v>-2.6442375899999888</v>
      </c>
      <c r="AF101" s="376">
        <v>-5.4365977100000009</v>
      </c>
      <c r="AI101" s="235"/>
      <c r="AJ101" s="376">
        <f t="shared" si="45"/>
        <v>-2.633005009999998</v>
      </c>
      <c r="AK101" s="376">
        <f t="shared" si="46"/>
        <v>-2.7856952299999662</v>
      </c>
      <c r="AL101" s="376">
        <f t="shared" si="43"/>
        <v>-6.4214206000000331</v>
      </c>
      <c r="AM101" s="376">
        <f t="shared" si="44"/>
        <v>-3.0687309299999868</v>
      </c>
      <c r="AN101" s="376">
        <f t="shared" si="47"/>
        <v>-2.6442375899999888</v>
      </c>
      <c r="AO101" s="376">
        <f t="shared" si="48"/>
        <v>-2.7923601200000121</v>
      </c>
      <c r="AP101" s="376"/>
      <c r="AQ101" s="376"/>
      <c r="AR101" s="235"/>
      <c r="AS101" s="235"/>
      <c r="AT101" s="235"/>
      <c r="AU101" s="235"/>
      <c r="AV101" s="235"/>
      <c r="AW101" s="235"/>
      <c r="AX101" s="235"/>
      <c r="AY101"/>
    </row>
    <row r="102" spans="2:51" s="41" customFormat="1" ht="15" customHeight="1" x14ac:dyDescent="0.25">
      <c r="B102" s="87" t="s">
        <v>168</v>
      </c>
      <c r="C102" s="87"/>
      <c r="D102" s="87"/>
      <c r="E102" s="87"/>
      <c r="F102" s="87"/>
      <c r="G102" s="87"/>
      <c r="H102" s="87"/>
      <c r="I102" s="87"/>
      <c r="J102" s="87"/>
      <c r="K102" s="87"/>
      <c r="L102" s="87"/>
      <c r="M102" s="87"/>
      <c r="N102" s="87"/>
      <c r="O102" s="87"/>
      <c r="P102" s="87"/>
      <c r="Q102" s="87"/>
      <c r="R102" s="87"/>
      <c r="S102" s="87"/>
      <c r="T102" s="375">
        <v>604.40698936599995</v>
      </c>
      <c r="U102" s="375">
        <v>575.36429114999999</v>
      </c>
      <c r="V102" s="375">
        <v>557.98686997000004</v>
      </c>
      <c r="W102" s="375">
        <v>527.34016732999999</v>
      </c>
      <c r="X102" s="375">
        <f t="shared" si="42"/>
        <v>539.28048460000014</v>
      </c>
      <c r="Y102" s="375"/>
      <c r="Z102" s="235"/>
      <c r="AA102" s="375">
        <v>134.85630419</v>
      </c>
      <c r="AB102" s="375">
        <v>271.62883306999998</v>
      </c>
      <c r="AC102" s="375">
        <v>401.53275215000002</v>
      </c>
      <c r="AD102" s="375">
        <v>539.28048460000014</v>
      </c>
      <c r="AE102" s="375">
        <v>143.67667022000001</v>
      </c>
      <c r="AF102" s="375">
        <v>287.74657273999992</v>
      </c>
      <c r="AI102" s="235"/>
      <c r="AJ102" s="375">
        <f t="shared" si="45"/>
        <v>134.85630419</v>
      </c>
      <c r="AK102" s="375">
        <f t="shared" si="46"/>
        <v>136.77252887999998</v>
      </c>
      <c r="AL102" s="375">
        <f t="shared" si="43"/>
        <v>129.90391908000004</v>
      </c>
      <c r="AM102" s="375">
        <f t="shared" si="44"/>
        <v>137.74773245000011</v>
      </c>
      <c r="AN102" s="375">
        <f t="shared" si="47"/>
        <v>143.67667022000001</v>
      </c>
      <c r="AO102" s="375">
        <f t="shared" si="48"/>
        <v>144.06990251999991</v>
      </c>
      <c r="AP102" s="375"/>
      <c r="AQ102" s="375"/>
      <c r="AR102" s="235"/>
      <c r="AS102" s="235"/>
      <c r="AT102" s="235"/>
      <c r="AU102" s="235"/>
      <c r="AV102" s="235"/>
      <c r="AW102" s="235"/>
      <c r="AX102" s="235"/>
      <c r="AY102"/>
    </row>
    <row r="103" spans="2:51" s="41" customFormat="1" ht="15" customHeight="1" x14ac:dyDescent="0.25">
      <c r="B103" s="78" t="s">
        <v>169</v>
      </c>
      <c r="C103" s="78"/>
      <c r="D103" s="78"/>
      <c r="E103" s="78"/>
      <c r="F103" s="78"/>
      <c r="G103" s="78"/>
      <c r="H103" s="78"/>
      <c r="I103" s="78"/>
      <c r="J103" s="78"/>
      <c r="K103" s="78"/>
      <c r="L103" s="78"/>
      <c r="M103" s="78"/>
      <c r="N103" s="78"/>
      <c r="O103" s="78"/>
      <c r="P103" s="78"/>
      <c r="Q103" s="78"/>
      <c r="R103" s="78"/>
      <c r="S103" s="78"/>
      <c r="T103" s="377" t="s">
        <v>23</v>
      </c>
      <c r="U103" s="376">
        <v>2.096458E-2</v>
      </c>
      <c r="V103" s="376">
        <v>6.2311600000000002E-2</v>
      </c>
      <c r="W103" s="376">
        <v>-0.25555322000000003</v>
      </c>
      <c r="X103" s="376">
        <f t="shared" si="42"/>
        <v>-0.21975459999999999</v>
      </c>
      <c r="Y103" s="376"/>
      <c r="Z103" s="235"/>
      <c r="AA103" s="376">
        <v>0</v>
      </c>
      <c r="AB103" s="376">
        <v>-1.4717299999999999E-2</v>
      </c>
      <c r="AC103" s="376">
        <v>-7.6839100000000007E-2</v>
      </c>
      <c r="AD103" s="376">
        <v>-0.21975459999999999</v>
      </c>
      <c r="AE103" s="376">
        <v>0</v>
      </c>
      <c r="AF103" s="376">
        <v>4.3443400000000004E-3</v>
      </c>
      <c r="AI103" s="235"/>
      <c r="AJ103" s="376">
        <f t="shared" si="45"/>
        <v>0</v>
      </c>
      <c r="AK103" s="376">
        <f t="shared" si="46"/>
        <v>-1.4717299999999999E-2</v>
      </c>
      <c r="AL103" s="376">
        <f t="shared" si="43"/>
        <v>-6.2121800000000005E-2</v>
      </c>
      <c r="AM103" s="376">
        <f t="shared" si="44"/>
        <v>-0.14291549999999997</v>
      </c>
      <c r="AN103" s="376">
        <f t="shared" si="47"/>
        <v>0</v>
      </c>
      <c r="AO103" s="376">
        <f t="shared" si="48"/>
        <v>4.3443400000000004E-3</v>
      </c>
      <c r="AP103" s="376"/>
      <c r="AQ103" s="376"/>
      <c r="AR103" s="235"/>
      <c r="AS103" s="235"/>
      <c r="AT103" s="235"/>
      <c r="AU103" s="235"/>
      <c r="AV103" s="235"/>
      <c r="AW103" s="235"/>
      <c r="AX103" s="235"/>
      <c r="AY103"/>
    </row>
    <row r="104" spans="2:51" s="41" customFormat="1" ht="15" customHeight="1" x14ac:dyDescent="0.25">
      <c r="B104" s="87" t="s">
        <v>90</v>
      </c>
      <c r="C104" s="87"/>
      <c r="D104" s="87"/>
      <c r="E104" s="87"/>
      <c r="F104" s="87"/>
      <c r="G104" s="87"/>
      <c r="H104" s="87"/>
      <c r="I104" s="87"/>
      <c r="J104" s="87"/>
      <c r="K104" s="87"/>
      <c r="L104" s="87"/>
      <c r="M104" s="87"/>
      <c r="N104" s="87"/>
      <c r="O104" s="87"/>
      <c r="P104" s="87"/>
      <c r="Q104" s="87"/>
      <c r="R104" s="87"/>
      <c r="S104" s="87"/>
      <c r="T104" s="375">
        <v>479.97422294400036</v>
      </c>
      <c r="U104" s="375">
        <v>477.15501070999971</v>
      </c>
      <c r="V104" s="375">
        <v>471.40043088999994</v>
      </c>
      <c r="W104" s="375">
        <v>531.34928236999997</v>
      </c>
      <c r="X104" s="375">
        <f t="shared" si="42"/>
        <v>533.24719674000005</v>
      </c>
      <c r="Y104" s="375"/>
      <c r="Z104" s="235"/>
      <c r="AA104" s="375">
        <v>124.87927292000008</v>
      </c>
      <c r="AB104" s="375">
        <v>256.33137278000009</v>
      </c>
      <c r="AC104" s="375">
        <v>391.00726440000005</v>
      </c>
      <c r="AD104" s="375">
        <v>533.24719674000005</v>
      </c>
      <c r="AE104" s="375">
        <v>127.35151629000002</v>
      </c>
      <c r="AF104" s="375">
        <v>254.15127888000012</v>
      </c>
      <c r="AI104" s="235"/>
      <c r="AJ104" s="375">
        <f t="shared" si="45"/>
        <v>124.87927292000008</v>
      </c>
      <c r="AK104" s="375">
        <f t="shared" si="46"/>
        <v>131.45209986000003</v>
      </c>
      <c r="AL104" s="375">
        <f t="shared" si="43"/>
        <v>134.67589161999996</v>
      </c>
      <c r="AM104" s="375">
        <f t="shared" si="44"/>
        <v>142.23993234</v>
      </c>
      <c r="AN104" s="375">
        <f t="shared" si="47"/>
        <v>127.35151629000002</v>
      </c>
      <c r="AO104" s="375">
        <f t="shared" si="48"/>
        <v>126.7997625900001</v>
      </c>
      <c r="AP104" s="375"/>
      <c r="AQ104" s="375"/>
      <c r="AR104" s="235"/>
      <c r="AS104" s="235"/>
      <c r="AT104" s="235"/>
      <c r="AU104" s="235"/>
      <c r="AV104" s="235"/>
      <c r="AW104" s="235"/>
      <c r="AX104" s="235"/>
      <c r="AY104"/>
    </row>
    <row r="105" spans="2:51" ht="15" customHeight="1" x14ac:dyDescent="0.25">
      <c r="B105" s="85" t="s">
        <v>170</v>
      </c>
      <c r="C105" s="85"/>
      <c r="D105" s="85"/>
      <c r="E105" s="85"/>
      <c r="F105" s="85"/>
      <c r="G105" s="85"/>
      <c r="H105" s="85"/>
      <c r="I105" s="85"/>
      <c r="J105" s="85"/>
      <c r="K105" s="85"/>
      <c r="L105" s="85"/>
      <c r="M105" s="85"/>
      <c r="N105" s="85"/>
      <c r="O105" s="85"/>
      <c r="P105" s="85"/>
      <c r="Q105" s="85"/>
      <c r="R105" s="85"/>
      <c r="S105" s="85"/>
      <c r="T105" s="376">
        <v>254.25946613999997</v>
      </c>
      <c r="U105" s="376">
        <v>267.59960567999997</v>
      </c>
      <c r="V105" s="376">
        <v>269.86754105</v>
      </c>
      <c r="W105" s="376">
        <v>291.89273854999999</v>
      </c>
      <c r="X105" s="376">
        <f t="shared" si="42"/>
        <v>301.70528679</v>
      </c>
      <c r="Y105" s="376"/>
      <c r="AA105" s="376">
        <v>74.37085777999998</v>
      </c>
      <c r="AB105" s="376">
        <v>150.25422638000001</v>
      </c>
      <c r="AC105" s="376">
        <v>225.48264412999998</v>
      </c>
      <c r="AD105" s="376">
        <v>301.70528679</v>
      </c>
      <c r="AE105" s="376">
        <v>74.832704079999985</v>
      </c>
      <c r="AF105" s="376">
        <v>151.57895200000002</v>
      </c>
      <c r="AJ105" s="376">
        <f t="shared" si="45"/>
        <v>74.37085777999998</v>
      </c>
      <c r="AK105" s="376">
        <f t="shared" si="46"/>
        <v>75.883368600000026</v>
      </c>
      <c r="AL105" s="376">
        <f t="shared" si="43"/>
        <v>75.228417749999977</v>
      </c>
      <c r="AM105" s="376">
        <f t="shared" si="44"/>
        <v>76.22264266000002</v>
      </c>
      <c r="AN105" s="376">
        <f t="shared" si="47"/>
        <v>74.832704079999985</v>
      </c>
      <c r="AO105" s="376">
        <f t="shared" si="48"/>
        <v>76.74624792000003</v>
      </c>
      <c r="AP105" s="376"/>
      <c r="AQ105" s="376"/>
    </row>
    <row r="106" spans="2:51" ht="15" customHeight="1" x14ac:dyDescent="0.25">
      <c r="B106" s="87" t="s">
        <v>95</v>
      </c>
      <c r="C106" s="87"/>
      <c r="D106" s="87"/>
      <c r="E106" s="87"/>
      <c r="F106" s="87"/>
      <c r="G106" s="87"/>
      <c r="H106" s="87"/>
      <c r="I106" s="87"/>
      <c r="J106" s="87"/>
      <c r="K106" s="87"/>
      <c r="L106" s="87"/>
      <c r="M106" s="87"/>
      <c r="N106" s="87"/>
      <c r="O106" s="87"/>
      <c r="P106" s="87"/>
      <c r="Q106" s="87"/>
      <c r="R106" s="87"/>
      <c r="S106" s="87"/>
      <c r="T106" s="375">
        <v>225.71475680400042</v>
      </c>
      <c r="U106" s="375">
        <v>209.55540502999972</v>
      </c>
      <c r="V106" s="375">
        <v>201.53288983999997</v>
      </c>
      <c r="W106" s="375">
        <v>239.45654381999998</v>
      </c>
      <c r="X106" s="375">
        <f t="shared" si="42"/>
        <v>231.54190994999996</v>
      </c>
      <c r="Y106" s="375"/>
      <c r="AA106" s="375">
        <v>50.508415140000075</v>
      </c>
      <c r="AB106" s="375">
        <v>106.0771464000002</v>
      </c>
      <c r="AC106" s="375">
        <v>165.5246202700001</v>
      </c>
      <c r="AD106" s="375">
        <v>231.54190994999996</v>
      </c>
      <c r="AE106" s="375">
        <v>52.51881221</v>
      </c>
      <c r="AF106" s="375">
        <v>102.5723268800002</v>
      </c>
      <c r="AJ106" s="375">
        <f t="shared" si="45"/>
        <v>50.508415140000075</v>
      </c>
      <c r="AK106" s="375">
        <f t="shared" si="46"/>
        <v>55.568731260000128</v>
      </c>
      <c r="AL106" s="375">
        <f t="shared" si="43"/>
        <v>59.447473869999897</v>
      </c>
      <c r="AM106" s="375">
        <f t="shared" si="44"/>
        <v>66.017289679999863</v>
      </c>
      <c r="AN106" s="375">
        <f t="shared" si="47"/>
        <v>52.51881221</v>
      </c>
      <c r="AO106" s="375">
        <f t="shared" si="48"/>
        <v>50.053514670000204</v>
      </c>
      <c r="AP106" s="375"/>
      <c r="AQ106" s="375"/>
    </row>
    <row r="107" spans="2:51" ht="15" customHeight="1" x14ac:dyDescent="0.25">
      <c r="B107" s="87"/>
      <c r="C107" s="87"/>
      <c r="D107" s="87"/>
      <c r="E107" s="87"/>
      <c r="F107" s="87"/>
      <c r="G107" s="87"/>
      <c r="H107" s="87"/>
      <c r="I107" s="87"/>
      <c r="J107" s="87"/>
      <c r="K107" s="87"/>
      <c r="L107" s="87"/>
      <c r="M107" s="87"/>
      <c r="N107" s="87"/>
      <c r="O107" s="87"/>
      <c r="P107" s="87"/>
      <c r="Q107" s="87"/>
      <c r="R107" s="87"/>
      <c r="S107" s="87"/>
    </row>
    <row r="108" spans="2:51" ht="15" customHeight="1" x14ac:dyDescent="0.25">
      <c r="B108" s="175" t="s">
        <v>96</v>
      </c>
      <c r="C108" s="175"/>
      <c r="D108" s="175"/>
      <c r="E108" s="175"/>
      <c r="F108" s="175"/>
      <c r="G108" s="175"/>
      <c r="H108" s="175"/>
      <c r="I108" s="175"/>
      <c r="J108" s="175"/>
      <c r="K108" s="175"/>
      <c r="L108" s="175"/>
      <c r="M108" s="175"/>
      <c r="N108" s="175"/>
      <c r="O108" s="175"/>
      <c r="P108" s="175"/>
      <c r="Q108" s="175"/>
      <c r="R108" s="175"/>
      <c r="S108" s="175"/>
      <c r="T108" s="240">
        <v>2018</v>
      </c>
      <c r="U108" s="240">
        <v>2019</v>
      </c>
      <c r="V108" s="240">
        <v>2020</v>
      </c>
      <c r="W108" s="240">
        <v>2021</v>
      </c>
      <c r="X108" s="241">
        <v>2022</v>
      </c>
      <c r="Y108" s="242">
        <v>2023</v>
      </c>
      <c r="AA108" s="243" t="s">
        <v>283</v>
      </c>
      <c r="AB108" s="243" t="s">
        <v>284</v>
      </c>
      <c r="AC108" s="243" t="s">
        <v>285</v>
      </c>
      <c r="AD108" s="243">
        <v>2022</v>
      </c>
      <c r="AE108" s="244" t="s">
        <v>313</v>
      </c>
      <c r="AF108" s="244" t="s">
        <v>314</v>
      </c>
      <c r="AG108" s="245" t="s">
        <v>315</v>
      </c>
      <c r="AH108" s="246">
        <v>2023</v>
      </c>
      <c r="AJ108" s="243" t="s">
        <v>283</v>
      </c>
      <c r="AK108" s="243" t="s">
        <v>286</v>
      </c>
      <c r="AL108" s="243" t="s">
        <v>287</v>
      </c>
      <c r="AM108" s="243" t="s">
        <v>288</v>
      </c>
      <c r="AN108" s="244" t="s">
        <v>313</v>
      </c>
      <c r="AO108" s="244" t="s">
        <v>318</v>
      </c>
      <c r="AP108" s="244" t="s">
        <v>316</v>
      </c>
      <c r="AQ108" s="244" t="s">
        <v>317</v>
      </c>
    </row>
    <row r="109" spans="2:51" ht="15" customHeight="1" x14ac:dyDescent="0.25">
      <c r="B109" s="50" t="s">
        <v>267</v>
      </c>
      <c r="C109" s="50"/>
      <c r="D109" s="50"/>
      <c r="E109" s="50"/>
      <c r="F109" s="50"/>
      <c r="G109" s="50"/>
      <c r="H109" s="50"/>
      <c r="I109" s="50"/>
      <c r="J109" s="50"/>
      <c r="K109" s="50"/>
      <c r="L109" s="50"/>
      <c r="M109" s="50"/>
      <c r="N109" s="50"/>
      <c r="O109" s="50"/>
      <c r="P109" s="50"/>
      <c r="Q109" s="50"/>
      <c r="R109" s="50"/>
      <c r="S109" s="50"/>
      <c r="T109" s="375">
        <v>2995.7289300000002</v>
      </c>
      <c r="U109" s="375">
        <v>2973.9040199999999</v>
      </c>
      <c r="V109" s="375">
        <v>2906.1210799999999</v>
      </c>
      <c r="W109" s="375">
        <v>2833.1728400000002</v>
      </c>
      <c r="X109" s="375">
        <f>AD109</f>
        <v>2935.1695199999999</v>
      </c>
      <c r="Y109" s="375"/>
      <c r="AA109" s="375">
        <f>'Operating Data'!AA107</f>
        <v>2935.1695199999999</v>
      </c>
      <c r="AB109" s="375">
        <f>'Operating Data'!AB107</f>
        <v>2935.1695199999999</v>
      </c>
      <c r="AC109" s="375">
        <f>'Operating Data'!AC107</f>
        <v>2935.1695199999999</v>
      </c>
      <c r="AD109" s="375">
        <f>'Operating Data'!AD107</f>
        <v>2935.1695199999999</v>
      </c>
      <c r="AE109" s="375">
        <f>'Operating Data'!AE107</f>
        <v>2938.9917681832003</v>
      </c>
      <c r="AF109" s="375">
        <f>'Operating Data'!AF107</f>
        <v>2938.9917681832003</v>
      </c>
      <c r="AJ109" s="375"/>
      <c r="AK109" s="375"/>
      <c r="AL109" s="375"/>
      <c r="AM109" s="375"/>
      <c r="AN109" s="375"/>
      <c r="AO109" s="375"/>
      <c r="AP109" s="375"/>
      <c r="AQ109" s="375"/>
    </row>
    <row r="110" spans="2:51" ht="15" customHeight="1" x14ac:dyDescent="0.25">
      <c r="B110" s="43" t="s">
        <v>158</v>
      </c>
      <c r="C110" s="43"/>
      <c r="D110" s="43"/>
      <c r="E110" s="43"/>
      <c r="F110" s="43"/>
      <c r="G110" s="43"/>
      <c r="H110" s="43"/>
      <c r="I110" s="43"/>
      <c r="J110" s="43"/>
      <c r="K110" s="43"/>
      <c r="L110" s="43"/>
      <c r="M110" s="43"/>
      <c r="N110" s="43"/>
      <c r="O110" s="43"/>
      <c r="P110" s="43"/>
      <c r="Q110" s="43"/>
      <c r="R110" s="43"/>
      <c r="S110" s="43"/>
      <c r="T110" s="376">
        <v>1831.6085</v>
      </c>
      <c r="U110" s="376">
        <v>1816.4480000000001</v>
      </c>
      <c r="V110" s="376">
        <v>1754.29</v>
      </c>
      <c r="W110" s="376">
        <v>1677.6233999999999</v>
      </c>
      <c r="X110" s="376">
        <f>AD110</f>
        <v>1696.1631</v>
      </c>
      <c r="Y110" s="376"/>
      <c r="AA110" s="376">
        <f>'Operating Data'!AA108</f>
        <v>1696.1631</v>
      </c>
      <c r="AB110" s="376">
        <f>'Operating Data'!AB108</f>
        <v>1696.1631</v>
      </c>
      <c r="AC110" s="376">
        <f>'Operating Data'!AC108</f>
        <v>1696.1631</v>
      </c>
      <c r="AD110" s="376">
        <f>'Operating Data'!AD108</f>
        <v>1696.1631</v>
      </c>
      <c r="AE110" s="376">
        <f>'Operating Data'!AE108</f>
        <v>1697.9858186104</v>
      </c>
      <c r="AF110" s="376">
        <f>'Operating Data'!AF108</f>
        <v>1697.9858186104</v>
      </c>
      <c r="AJ110" s="376"/>
      <c r="AK110" s="376"/>
      <c r="AL110" s="376"/>
      <c r="AM110" s="376"/>
      <c r="AN110" s="376"/>
      <c r="AO110" s="376"/>
      <c r="AP110" s="376"/>
      <c r="AQ110" s="376"/>
    </row>
    <row r="111" spans="2:51" ht="15" customHeight="1" x14ac:dyDescent="0.25">
      <c r="B111" s="43" t="s">
        <v>159</v>
      </c>
      <c r="C111" s="43"/>
      <c r="D111" s="43"/>
      <c r="E111" s="43"/>
      <c r="F111" s="43"/>
      <c r="G111" s="43"/>
      <c r="H111" s="43"/>
      <c r="I111" s="43"/>
      <c r="J111" s="43"/>
      <c r="K111" s="43"/>
      <c r="L111" s="43"/>
      <c r="M111" s="43"/>
      <c r="N111" s="43"/>
      <c r="O111" s="43"/>
      <c r="P111" s="43"/>
      <c r="Q111" s="43"/>
      <c r="R111" s="43"/>
      <c r="S111" s="43"/>
      <c r="T111" s="376">
        <v>1164.1204299999999</v>
      </c>
      <c r="U111" s="376">
        <v>1157.4560200000001</v>
      </c>
      <c r="V111" s="376">
        <v>1151.8310799999999</v>
      </c>
      <c r="W111" s="376">
        <v>1155.54944</v>
      </c>
      <c r="X111" s="376">
        <f>AD111</f>
        <v>1239.0064199999999</v>
      </c>
      <c r="Y111" s="376"/>
      <c r="AA111" s="376">
        <f>'Operating Data'!AA109</f>
        <v>1239.0064199999999</v>
      </c>
      <c r="AB111" s="376">
        <f>'Operating Data'!AB109</f>
        <v>1239.0064199999999</v>
      </c>
      <c r="AC111" s="376">
        <f>'Operating Data'!AC109</f>
        <v>1239.0064199999999</v>
      </c>
      <c r="AD111" s="376">
        <f>'Operating Data'!AD109</f>
        <v>1239.0064199999999</v>
      </c>
      <c r="AE111" s="376">
        <f>'Operating Data'!AE109</f>
        <v>1241.0059495728001</v>
      </c>
      <c r="AF111" s="376">
        <f>'Operating Data'!AF109</f>
        <v>1241.0059495728001</v>
      </c>
      <c r="AJ111" s="376"/>
      <c r="AK111" s="376"/>
      <c r="AL111" s="376"/>
      <c r="AM111" s="376"/>
      <c r="AN111" s="376"/>
      <c r="AO111" s="376"/>
      <c r="AP111" s="376"/>
      <c r="AQ111" s="376"/>
    </row>
    <row r="112" spans="2:51" ht="15" customHeight="1" x14ac:dyDescent="0.25">
      <c r="B112" s="41"/>
      <c r="C112" s="41"/>
      <c r="D112" s="41"/>
      <c r="E112" s="41"/>
      <c r="F112" s="41"/>
      <c r="G112" s="41"/>
      <c r="H112" s="41"/>
      <c r="I112" s="41"/>
      <c r="J112" s="41"/>
      <c r="K112" s="41"/>
      <c r="L112" s="41"/>
      <c r="M112" s="41"/>
      <c r="N112" s="41"/>
      <c r="O112" s="41"/>
      <c r="P112" s="41"/>
      <c r="Q112" s="41"/>
      <c r="R112" s="41"/>
      <c r="S112" s="41"/>
      <c r="T112" s="399"/>
      <c r="U112" s="399"/>
      <c r="V112" s="399"/>
      <c r="W112" s="399"/>
      <c r="X112" s="399"/>
      <c r="Y112" s="399"/>
      <c r="AA112" s="399"/>
      <c r="AB112" s="399"/>
      <c r="AC112" s="399"/>
      <c r="AD112" s="399"/>
      <c r="AE112" s="399"/>
      <c r="AF112" s="399"/>
      <c r="AJ112" s="399"/>
      <c r="AK112" s="399"/>
      <c r="AL112" s="399"/>
      <c r="AM112" s="399"/>
      <c r="AN112" s="399"/>
      <c r="AO112" s="399"/>
      <c r="AP112" s="399"/>
      <c r="AQ112" s="399"/>
    </row>
    <row r="113" spans="2:43" ht="15" customHeight="1" x14ac:dyDescent="0.25">
      <c r="B113" s="50" t="s">
        <v>144</v>
      </c>
      <c r="C113" s="50"/>
      <c r="D113" s="50"/>
      <c r="E113" s="50"/>
      <c r="F113" s="50"/>
      <c r="G113" s="50"/>
      <c r="H113" s="50"/>
      <c r="I113" s="50"/>
      <c r="J113" s="50"/>
      <c r="K113" s="50"/>
      <c r="L113" s="50"/>
      <c r="M113" s="50"/>
      <c r="N113" s="50"/>
      <c r="O113" s="50"/>
      <c r="P113" s="50"/>
      <c r="Q113" s="50"/>
      <c r="R113" s="50"/>
      <c r="S113" s="50"/>
      <c r="T113" s="399"/>
      <c r="U113" s="399"/>
      <c r="V113" s="399"/>
      <c r="W113" s="399"/>
      <c r="X113" s="399"/>
      <c r="Y113" s="399"/>
      <c r="AA113" s="399"/>
      <c r="AB113" s="399"/>
      <c r="AC113" s="399"/>
      <c r="AD113" s="399"/>
      <c r="AE113" s="399"/>
      <c r="AF113" s="399"/>
      <c r="AJ113" s="399"/>
      <c r="AK113" s="399"/>
      <c r="AL113" s="399"/>
      <c r="AM113" s="399"/>
      <c r="AN113" s="399"/>
      <c r="AO113" s="399"/>
      <c r="AP113" s="399"/>
      <c r="AQ113" s="399"/>
    </row>
    <row r="114" spans="2:43" ht="15" customHeight="1" x14ac:dyDescent="0.25">
      <c r="B114" s="18" t="s">
        <v>145</v>
      </c>
      <c r="C114" s="18"/>
      <c r="D114" s="18"/>
      <c r="E114" s="18"/>
      <c r="F114" s="18"/>
      <c r="G114" s="18"/>
      <c r="H114" s="18"/>
      <c r="I114" s="18"/>
      <c r="J114" s="18"/>
      <c r="K114" s="18"/>
      <c r="L114" s="18"/>
      <c r="M114" s="18"/>
      <c r="N114" s="18"/>
      <c r="O114" s="18"/>
      <c r="P114" s="18"/>
      <c r="Q114" s="18"/>
      <c r="R114" s="18"/>
      <c r="S114" s="18"/>
      <c r="T114" s="376">
        <v>226307.95253800001</v>
      </c>
      <c r="U114" s="376">
        <v>226822.67702099998</v>
      </c>
      <c r="V114" s="376">
        <v>228349.13084600001</v>
      </c>
      <c r="W114" s="376">
        <v>230675.76</v>
      </c>
      <c r="X114" s="376">
        <f>AD114</f>
        <v>232089.07</v>
      </c>
      <c r="Y114" s="376"/>
      <c r="AA114" s="376">
        <f>'Operating Data'!AA123</f>
        <v>230924.63</v>
      </c>
      <c r="AB114" s="376">
        <f>'Operating Data'!AB123</f>
        <v>231226.83000000002</v>
      </c>
      <c r="AC114" s="376">
        <f>'Operating Data'!AC123</f>
        <v>231552.58</v>
      </c>
      <c r="AD114" s="376">
        <f>'Operating Data'!AD123</f>
        <v>232089.07</v>
      </c>
      <c r="AE114" s="376">
        <f>'Operating Data'!AE123</f>
        <v>232328.33979900001</v>
      </c>
      <c r="AF114" s="376">
        <f>'Operating Data'!AF123</f>
        <v>232405.74749599997</v>
      </c>
      <c r="AJ114" s="376"/>
      <c r="AK114" s="376"/>
      <c r="AL114" s="376"/>
      <c r="AM114" s="376"/>
      <c r="AN114" s="376"/>
      <c r="AO114" s="376"/>
      <c r="AP114" s="376"/>
      <c r="AQ114" s="376"/>
    </row>
    <row r="115" spans="2:43" ht="15" customHeight="1" x14ac:dyDescent="0.25">
      <c r="B115" s="18" t="s">
        <v>146</v>
      </c>
      <c r="C115" s="18"/>
      <c r="D115" s="18"/>
      <c r="E115" s="18"/>
      <c r="F115" s="18"/>
      <c r="G115" s="18"/>
      <c r="H115" s="18"/>
      <c r="I115" s="18"/>
      <c r="J115" s="18"/>
      <c r="K115" s="18"/>
      <c r="L115" s="18"/>
      <c r="M115" s="18"/>
      <c r="N115" s="18"/>
      <c r="O115" s="18"/>
      <c r="P115" s="18"/>
      <c r="Q115" s="18"/>
      <c r="R115" s="18"/>
      <c r="S115" s="18"/>
      <c r="T115" s="376">
        <v>19.076000000000001</v>
      </c>
      <c r="U115" s="376">
        <v>22.513999999999999</v>
      </c>
      <c r="V115" s="376">
        <v>27.030999999999999</v>
      </c>
      <c r="W115" s="376">
        <v>34.082000000000001</v>
      </c>
      <c r="X115" s="376">
        <f>AD115</f>
        <v>39.841999999999999</v>
      </c>
      <c r="Y115" s="376"/>
      <c r="AA115" s="376">
        <f>'Operating Data'!AA130</f>
        <v>35.51</v>
      </c>
      <c r="AB115" s="376">
        <f>'Operating Data'!AB130</f>
        <v>38.802</v>
      </c>
      <c r="AC115" s="376">
        <f>'Operating Data'!AC130</f>
        <v>38.011000000000003</v>
      </c>
      <c r="AD115" s="376">
        <f>'Operating Data'!AD130</f>
        <v>39.841999999999999</v>
      </c>
      <c r="AE115" s="376">
        <f>'Operating Data'!AE130</f>
        <v>44.773000000000003</v>
      </c>
      <c r="AF115" s="376">
        <f>'Operating Data'!AF130</f>
        <v>49.616</v>
      </c>
      <c r="AJ115" s="376"/>
      <c r="AK115" s="376"/>
      <c r="AL115" s="376"/>
      <c r="AM115" s="376"/>
      <c r="AN115" s="376"/>
      <c r="AO115" s="376"/>
      <c r="AP115" s="376"/>
      <c r="AQ115" s="376"/>
    </row>
    <row r="116" spans="2:43" ht="15" customHeight="1" x14ac:dyDescent="0.25">
      <c r="B116" s="18" t="s">
        <v>147</v>
      </c>
      <c r="C116" s="18"/>
      <c r="D116" s="18"/>
      <c r="E116" s="18"/>
      <c r="F116" s="18"/>
      <c r="G116" s="18"/>
      <c r="H116" s="18"/>
      <c r="I116" s="18"/>
      <c r="J116" s="18"/>
      <c r="K116" s="18"/>
      <c r="L116" s="18"/>
      <c r="M116" s="18"/>
      <c r="N116" s="18"/>
      <c r="O116" s="18"/>
      <c r="P116" s="18"/>
      <c r="Q116" s="18"/>
      <c r="R116" s="18"/>
      <c r="S116" s="18"/>
      <c r="T116" s="376">
        <v>1922.991</v>
      </c>
      <c r="U116" s="376">
        <v>2578.1669999999999</v>
      </c>
      <c r="V116" s="376">
        <v>3208.2089999999998</v>
      </c>
      <c r="W116" s="376">
        <v>3983.1039999999998</v>
      </c>
      <c r="X116" s="376">
        <f>AD116</f>
        <v>4593.9399999999996</v>
      </c>
      <c r="Y116" s="376"/>
      <c r="AA116" s="376">
        <f>'Operating Data'!AA134</f>
        <v>4157.4250000000002</v>
      </c>
      <c r="AB116" s="376">
        <f>'Operating Data'!AB134</f>
        <v>4304.2690000000002</v>
      </c>
      <c r="AC116" s="376">
        <f>'Operating Data'!AC134</f>
        <v>4430.2389999999996</v>
      </c>
      <c r="AD116" s="376">
        <f>'Operating Data'!AD134</f>
        <v>4593.9399999999996</v>
      </c>
      <c r="AE116" s="376">
        <f>'Operating Data'!AE134</f>
        <v>4854.1869999999999</v>
      </c>
      <c r="AF116" s="376">
        <f>'Operating Data'!AF134</f>
        <v>5110.8779999999997</v>
      </c>
      <c r="AJ116" s="376"/>
      <c r="AK116" s="376"/>
      <c r="AL116" s="376"/>
      <c r="AM116" s="376"/>
      <c r="AN116" s="376"/>
      <c r="AO116" s="376"/>
      <c r="AP116" s="376"/>
      <c r="AQ116" s="376"/>
    </row>
    <row r="117" spans="2:43" ht="15" customHeight="1" x14ac:dyDescent="0.25">
      <c r="B117" s="21" t="s">
        <v>160</v>
      </c>
      <c r="C117" s="21"/>
      <c r="D117" s="21"/>
      <c r="E117" s="21"/>
      <c r="F117" s="21"/>
      <c r="G117" s="21"/>
      <c r="H117" s="21"/>
      <c r="I117" s="21"/>
      <c r="J117" s="21"/>
      <c r="K117" s="21"/>
      <c r="L117" s="21"/>
      <c r="M117" s="21"/>
      <c r="N117" s="21"/>
      <c r="O117" s="21"/>
      <c r="P117" s="21"/>
      <c r="Q117" s="21"/>
      <c r="R117" s="21"/>
      <c r="S117" s="21"/>
      <c r="T117" s="400" t="s">
        <v>23</v>
      </c>
      <c r="U117" s="400">
        <v>0.41070893200610825</v>
      </c>
      <c r="V117" s="400">
        <v>0.50903986706166515</v>
      </c>
      <c r="W117" s="400">
        <v>0.62527662234482184</v>
      </c>
      <c r="X117" s="400">
        <f>AD117</f>
        <v>0.71503025999642933</v>
      </c>
      <c r="Y117" s="400"/>
      <c r="AA117" s="400">
        <f>'Operating Data'!AA135</f>
        <v>0.65126469033704715</v>
      </c>
      <c r="AB117" s="400">
        <f>'Operating Data'!AB135</f>
        <v>0.67277108878163372</v>
      </c>
      <c r="AC117" s="400">
        <f>'Operating Data'!AC135</f>
        <v>0.69086330330553225</v>
      </c>
      <c r="AD117" s="400">
        <f>'Operating Data'!AD135</f>
        <v>0.71503025999642933</v>
      </c>
      <c r="AE117" s="400">
        <f>'Operating Data'!AE135</f>
        <v>0.75383862076762476</v>
      </c>
      <c r="AF117" s="400">
        <f>'Operating Data'!AF135</f>
        <v>0.79110174266336608</v>
      </c>
      <c r="AJ117" s="400"/>
      <c r="AK117" s="376"/>
      <c r="AL117" s="376"/>
      <c r="AM117" s="376"/>
      <c r="AN117" s="400"/>
      <c r="AO117" s="376"/>
      <c r="AP117" s="376"/>
      <c r="AQ117" s="376"/>
    </row>
    <row r="118" spans="2:43" ht="15" customHeight="1" x14ac:dyDescent="0.25">
      <c r="B118" s="21"/>
      <c r="C118" s="21"/>
      <c r="D118" s="21"/>
      <c r="E118" s="21"/>
      <c r="F118" s="21"/>
      <c r="G118" s="21"/>
      <c r="H118" s="21"/>
      <c r="I118" s="21"/>
      <c r="J118" s="21"/>
      <c r="K118" s="21"/>
      <c r="L118" s="21"/>
      <c r="M118" s="21"/>
      <c r="N118" s="21"/>
      <c r="O118" s="21"/>
      <c r="P118" s="21"/>
      <c r="Q118" s="21"/>
      <c r="R118" s="21"/>
      <c r="S118" s="21"/>
      <c r="T118" s="400"/>
      <c r="U118" s="400"/>
      <c r="V118" s="400"/>
      <c r="W118" s="400"/>
      <c r="X118" s="400"/>
      <c r="Y118" s="400"/>
      <c r="AA118" s="400"/>
      <c r="AB118" s="400"/>
      <c r="AC118" s="400"/>
      <c r="AD118" s="400"/>
      <c r="AJ118" s="400"/>
      <c r="AK118" s="376"/>
      <c r="AL118" s="376"/>
      <c r="AM118" s="376"/>
      <c r="AN118" s="400"/>
      <c r="AO118" s="376"/>
      <c r="AP118" s="376"/>
      <c r="AQ118" s="376"/>
    </row>
    <row r="119" spans="2:43" ht="15" customHeight="1" x14ac:dyDescent="0.25">
      <c r="B119" s="48" t="s">
        <v>148</v>
      </c>
      <c r="C119" s="48"/>
      <c r="D119" s="48"/>
      <c r="E119" s="48"/>
      <c r="F119" s="48"/>
      <c r="G119" s="48"/>
      <c r="H119" s="48"/>
      <c r="I119" s="48"/>
      <c r="J119" s="48"/>
      <c r="K119" s="48"/>
      <c r="L119" s="48"/>
      <c r="M119" s="48"/>
      <c r="N119" s="48"/>
      <c r="O119" s="48"/>
      <c r="P119" s="48"/>
      <c r="Q119" s="48"/>
      <c r="R119" s="48"/>
      <c r="S119" s="48"/>
      <c r="T119" s="375">
        <v>6225.643</v>
      </c>
      <c r="U119" s="375">
        <v>6277.3580000000002</v>
      </c>
      <c r="V119" s="375">
        <v>6302.4709999999995</v>
      </c>
      <c r="W119" s="375">
        <v>6370.1469999999999</v>
      </c>
      <c r="X119" s="375">
        <f t="shared" ref="X119:X126" si="49">AD119</f>
        <v>6424.8190000000004</v>
      </c>
      <c r="Y119" s="375"/>
      <c r="AA119" s="375">
        <f>'Operating Data'!AA139</f>
        <v>6383.6180000000004</v>
      </c>
      <c r="AB119" s="375">
        <f>'Operating Data'!AB139</f>
        <v>6397.8209999999999</v>
      </c>
      <c r="AC119" s="375">
        <f>'Operating Data'!AC139</f>
        <v>6412.6130000000003</v>
      </c>
      <c r="AD119" s="375">
        <f>'Operating Data'!AD139</f>
        <v>6424.8190000000004</v>
      </c>
      <c r="AE119" s="375">
        <f>'Operating Data'!AE139</f>
        <v>6439.2920000000004</v>
      </c>
      <c r="AF119" s="375">
        <f>'Operating Data'!AF139</f>
        <v>6460.4560000000001</v>
      </c>
      <c r="AJ119" s="375"/>
      <c r="AK119" s="375"/>
      <c r="AL119" s="375"/>
      <c r="AM119" s="375"/>
      <c r="AN119" s="375"/>
      <c r="AO119" s="375"/>
      <c r="AP119" s="375"/>
      <c r="AQ119" s="375"/>
    </row>
    <row r="120" spans="2:43" ht="15" customHeight="1" x14ac:dyDescent="0.25">
      <c r="B120" s="159" t="s">
        <v>149</v>
      </c>
      <c r="C120" s="159"/>
      <c r="D120" s="159"/>
      <c r="E120" s="159"/>
      <c r="F120" s="159"/>
      <c r="G120" s="159"/>
      <c r="H120" s="159"/>
      <c r="I120" s="159"/>
      <c r="J120" s="159"/>
      <c r="K120" s="159"/>
      <c r="L120" s="159"/>
      <c r="M120" s="159"/>
      <c r="N120" s="159"/>
      <c r="O120" s="159"/>
      <c r="P120" s="159"/>
      <c r="Q120" s="159"/>
      <c r="R120" s="159"/>
      <c r="S120" s="159"/>
      <c r="T120" s="387" t="s">
        <v>23</v>
      </c>
      <c r="U120" s="387">
        <f>IFERROR(IF(OR(U119/T119-1&gt;2,U119/T119-1&lt;-0.95),"-",U119/T119-1),"-")</f>
        <v>8.3067724892031958E-3</v>
      </c>
      <c r="V120" s="388">
        <f>IFERROR(IF(OR(V119/U119-1&gt;2,V119/U119-1&lt;-0.95),"-",V119/U119-1),"-")</f>
        <v>4.0005683919890345E-3</v>
      </c>
      <c r="W120" s="389">
        <f>IFERROR(IF(OR(W119/V119-1&gt;2,W119/V119-1&lt;-0.95),"-",W119/V119-1),"-")</f>
        <v>1.0738010535867648E-2</v>
      </c>
      <c r="X120" s="387">
        <f t="shared" si="49"/>
        <v>8.5825334956948218E-3</v>
      </c>
      <c r="Y120" s="387"/>
      <c r="AA120" s="389" t="str">
        <f>IFERROR(IF(OR(AA119/#REF!-1&gt;2,AA119/#REF!-1&lt;-0.95),"-",AA119/#REF!-1),"-")</f>
        <v>-</v>
      </c>
      <c r="AB120" s="389" t="str">
        <f>IFERROR(IF(OR(AB119/#REF!-1&gt;2,AB119/#REF!-1&lt;-0.95),"-",AB119/#REF!-1),"-")</f>
        <v>-</v>
      </c>
      <c r="AC120" s="389" t="str">
        <f>IFERROR(IF(OR(AC119/#REF!-1&gt;2,AC119/#REF!-1&lt;-0.95),"-",AC119/#REF!-1),"-")</f>
        <v>-</v>
      </c>
      <c r="AD120" s="389">
        <f>IFERROR(IF(OR(AD119/W119-1&gt;2,AD119/W119-1&lt;-0.95),"-",AD119/W119-1),"-")</f>
        <v>8.5825334956948218E-3</v>
      </c>
      <c r="AE120" s="389">
        <f>IFERROR(IF(OR(AE119/AA119-1&gt;2,AE119/AA119-1&lt;-0.95),"-",AE119/AA119-1),"-")</f>
        <v>8.7213865240682864E-3</v>
      </c>
      <c r="AF120" s="389">
        <f>IFERROR(IF(OR(AF119/AB119-1&gt;2,AF119/AB119-1&lt;-0.95),"-",AF119/AB119-1),"-")</f>
        <v>9.7900519567521993E-3</v>
      </c>
      <c r="AJ120" s="387"/>
      <c r="AK120" s="387"/>
      <c r="AL120" s="387"/>
      <c r="AM120" s="387"/>
      <c r="AN120" s="387"/>
      <c r="AO120" s="387"/>
      <c r="AP120" s="387"/>
      <c r="AQ120" s="387"/>
    </row>
    <row r="121" spans="2:43" ht="15" customHeight="1" x14ac:dyDescent="0.25">
      <c r="B121" s="43" t="s">
        <v>161</v>
      </c>
      <c r="C121" s="43"/>
      <c r="D121" s="43"/>
      <c r="E121" s="43"/>
      <c r="F121" s="43"/>
      <c r="G121" s="43"/>
      <c r="H121" s="43"/>
      <c r="I121" s="43"/>
      <c r="J121" s="43"/>
      <c r="K121" s="43"/>
      <c r="L121" s="43"/>
      <c r="M121" s="43"/>
      <c r="N121" s="43"/>
      <c r="O121" s="43"/>
      <c r="P121" s="43"/>
      <c r="Q121" s="43"/>
      <c r="R121" s="43"/>
      <c r="S121" s="43"/>
      <c r="T121" s="376">
        <v>25.100999999999999</v>
      </c>
      <c r="U121" s="376">
        <v>25.411999999999999</v>
      </c>
      <c r="V121" s="376">
        <v>25.489000000000001</v>
      </c>
      <c r="W121" s="376">
        <v>25.945</v>
      </c>
      <c r="X121" s="376">
        <f t="shared" si="49"/>
        <v>26.306000000000001</v>
      </c>
      <c r="Y121" s="376"/>
      <c r="Z121" s="376"/>
      <c r="AA121" s="376">
        <f>'Operating Data'!AA140</f>
        <v>26.080000000000002</v>
      </c>
      <c r="AB121" s="376">
        <f>'Operating Data'!AB140</f>
        <v>26.116</v>
      </c>
      <c r="AC121" s="376">
        <f>'Operating Data'!AC140</f>
        <v>26.225999999999999</v>
      </c>
      <c r="AD121" s="376">
        <f>'Operating Data'!AD140</f>
        <v>26.306000000000001</v>
      </c>
      <c r="AE121" s="376">
        <f>'Operating Data'!AE140</f>
        <v>26.397000000000002</v>
      </c>
      <c r="AF121" s="376">
        <f>'Operating Data'!AF140</f>
        <v>26.315999999999999</v>
      </c>
      <c r="AJ121" s="376"/>
      <c r="AK121" s="376"/>
      <c r="AL121" s="376"/>
      <c r="AM121" s="376"/>
      <c r="AN121" s="376"/>
      <c r="AO121" s="376"/>
      <c r="AP121" s="376"/>
      <c r="AQ121" s="376"/>
    </row>
    <row r="122" spans="2:43" ht="15" customHeight="1" x14ac:dyDescent="0.25">
      <c r="B122" s="159" t="s">
        <v>149</v>
      </c>
      <c r="C122" s="159"/>
      <c r="D122" s="159"/>
      <c r="E122" s="159"/>
      <c r="F122" s="159"/>
      <c r="G122" s="159"/>
      <c r="H122" s="159"/>
      <c r="I122" s="159"/>
      <c r="J122" s="159"/>
      <c r="K122" s="159"/>
      <c r="L122" s="159"/>
      <c r="M122" s="159"/>
      <c r="N122" s="159"/>
      <c r="O122" s="159"/>
      <c r="P122" s="159"/>
      <c r="Q122" s="159"/>
      <c r="R122" s="159"/>
      <c r="S122" s="159"/>
      <c r="T122" s="387" t="s">
        <v>23</v>
      </c>
      <c r="U122" s="387">
        <f>IFERROR(IF(OR(U121/T121-1&gt;2,U121/T121-1&lt;-0.95),"-",U121/T121-1),"-")</f>
        <v>1.2389944623720117E-2</v>
      </c>
      <c r="V122" s="388">
        <f>IFERROR(IF(OR(V121/U121-1&gt;2,V121/U121-1&lt;-0.95),"-",V121/U121-1),"-")</f>
        <v>3.0300645364396139E-3</v>
      </c>
      <c r="W122" s="389">
        <f>IFERROR(IF(OR(W121/V121-1&gt;2,W121/V121-1&lt;-0.95),"-",W121/V121-1),"-")</f>
        <v>1.7890070226372234E-2</v>
      </c>
      <c r="X122" s="387">
        <f t="shared" si="49"/>
        <v>1.3914048949701385E-2</v>
      </c>
      <c r="Y122" s="387"/>
      <c r="AA122" s="389" t="str">
        <f>IFERROR(IF(OR(AA121/#REF!-1&gt;2,AA121/#REF!-1&lt;-0.95),"-",AA121/#REF!-1),"-")</f>
        <v>-</v>
      </c>
      <c r="AB122" s="389" t="str">
        <f>IFERROR(IF(OR(AB121/#REF!-1&gt;2,AB121/#REF!-1&lt;-0.95),"-",AB121/#REF!-1),"-")</f>
        <v>-</v>
      </c>
      <c r="AC122" s="389" t="str">
        <f>IFERROR(IF(OR(AC121/#REF!-1&gt;2,AC121/#REF!-1&lt;-0.95),"-",AC121/#REF!-1),"-")</f>
        <v>-</v>
      </c>
      <c r="AD122" s="389">
        <f>IFERROR(IF(OR(AD121/W121-1&gt;2,AD121/W121-1&lt;-0.95),"-",AD121/W121-1),"-")</f>
        <v>1.3914048949701385E-2</v>
      </c>
      <c r="AE122" s="389">
        <f>IFERROR(IF(OR(AE121/AA121-1&gt;2,AE121/AA121-1&lt;-0.95),"-",AE121/AA121-1),"-")</f>
        <v>1.215490797546015E-2</v>
      </c>
      <c r="AF122" s="389">
        <f>IFERROR(IF(OR(AF121/AB121-1&gt;2,AF121/AB121-1&lt;-0.95),"-",AF121/AB121-1),"-")</f>
        <v>7.658140603461483E-3</v>
      </c>
      <c r="AJ122" s="387"/>
      <c r="AK122" s="387"/>
      <c r="AL122" s="387"/>
      <c r="AM122" s="387"/>
      <c r="AN122" s="387"/>
      <c r="AO122" s="387"/>
      <c r="AP122" s="387"/>
      <c r="AQ122" s="387"/>
    </row>
    <row r="123" spans="2:43" ht="15" customHeight="1" x14ac:dyDescent="0.25">
      <c r="B123" s="43" t="s">
        <v>162</v>
      </c>
      <c r="C123" s="43"/>
      <c r="D123" s="43"/>
      <c r="E123" s="43"/>
      <c r="F123" s="43"/>
      <c r="G123" s="43"/>
      <c r="H123" s="43"/>
      <c r="I123" s="43"/>
      <c r="J123" s="43"/>
      <c r="K123" s="43"/>
      <c r="L123" s="43"/>
      <c r="M123" s="43"/>
      <c r="N123" s="43"/>
      <c r="O123" s="43"/>
      <c r="P123" s="43"/>
      <c r="Q123" s="43"/>
      <c r="R123" s="43"/>
      <c r="S123" s="43"/>
      <c r="T123" s="376">
        <v>36.453000000000003</v>
      </c>
      <c r="U123" s="376">
        <v>37.143999999999998</v>
      </c>
      <c r="V123" s="376">
        <v>37.514000000000003</v>
      </c>
      <c r="W123" s="376">
        <v>38.401000000000003</v>
      </c>
      <c r="X123" s="376">
        <f t="shared" si="49"/>
        <v>39.033999999999999</v>
      </c>
      <c r="Y123" s="376"/>
      <c r="Z123" s="376"/>
      <c r="AA123" s="376">
        <f>'Operating Data'!AA141</f>
        <v>38.469000000000001</v>
      </c>
      <c r="AB123" s="376">
        <f>'Operating Data'!AB141</f>
        <v>38.710999999999999</v>
      </c>
      <c r="AC123" s="376">
        <f>'Operating Data'!AC141</f>
        <v>38.856000000000002</v>
      </c>
      <c r="AD123" s="376">
        <f>'Operating Data'!AD141</f>
        <v>39.033999999999999</v>
      </c>
      <c r="AE123" s="376">
        <f>'Operating Data'!AE141</f>
        <v>39.139000000000003</v>
      </c>
      <c r="AF123" s="376">
        <f>'Operating Data'!AF141</f>
        <v>39.524000000000001</v>
      </c>
      <c r="AJ123" s="376"/>
      <c r="AK123" s="376"/>
      <c r="AL123" s="376"/>
      <c r="AM123" s="376"/>
      <c r="AN123" s="376"/>
      <c r="AO123" s="376"/>
      <c r="AP123" s="376"/>
      <c r="AQ123" s="376"/>
    </row>
    <row r="124" spans="2:43" ht="15" customHeight="1" x14ac:dyDescent="0.25">
      <c r="B124" s="159" t="s">
        <v>149</v>
      </c>
      <c r="C124" s="159"/>
      <c r="D124" s="159"/>
      <c r="E124" s="159"/>
      <c r="F124" s="159"/>
      <c r="G124" s="159"/>
      <c r="H124" s="159"/>
      <c r="I124" s="159"/>
      <c r="J124" s="159"/>
      <c r="K124" s="159"/>
      <c r="L124" s="159"/>
      <c r="M124" s="159"/>
      <c r="N124" s="159"/>
      <c r="O124" s="159"/>
      <c r="P124" s="159"/>
      <c r="Q124" s="159"/>
      <c r="R124" s="159"/>
      <c r="S124" s="159"/>
      <c r="T124" s="387" t="s">
        <v>23</v>
      </c>
      <c r="U124" s="387">
        <f>IFERROR(IF(OR(U123/T123-1&gt;2,U123/T123-1&lt;-0.95),"-",U123/T123-1),"-")</f>
        <v>1.8955915836830872E-2</v>
      </c>
      <c r="V124" s="388">
        <f>IFERROR(IF(OR(V123/U123-1&gt;2,V123/U123-1&lt;-0.95),"-",V123/U123-1),"-")</f>
        <v>9.9612319620936418E-3</v>
      </c>
      <c r="W124" s="389">
        <f>IFERROR(IF(OR(W123/V123-1&gt;2,W123/V123-1&lt;-0.95),"-",W123/V123-1),"-")</f>
        <v>2.3644506051074377E-2</v>
      </c>
      <c r="X124" s="387">
        <f t="shared" si="49"/>
        <v>1.6483945730579874E-2</v>
      </c>
      <c r="Y124" s="387"/>
      <c r="AA124" s="389" t="str">
        <f>IFERROR(IF(OR(AA123/#REF!-1&gt;2,AA123/#REF!-1&lt;-0.95),"-",AA123/#REF!-1),"-")</f>
        <v>-</v>
      </c>
      <c r="AB124" s="389" t="str">
        <f>IFERROR(IF(OR(AB123/#REF!-1&gt;2,AB123/#REF!-1&lt;-0.95),"-",AB123/#REF!-1),"-")</f>
        <v>-</v>
      </c>
      <c r="AC124" s="389" t="str">
        <f>IFERROR(IF(OR(AC123/#REF!-1&gt;2,AC123/#REF!-1&lt;-0.95),"-",AC123/#REF!-1),"-")</f>
        <v>-</v>
      </c>
      <c r="AD124" s="389">
        <f>IFERROR(IF(OR(AD123/W123-1&gt;2,AD123/W123-1&lt;-0.95),"-",AD123/W123-1),"-")</f>
        <v>1.6483945730579874E-2</v>
      </c>
      <c r="AE124" s="389">
        <f>IFERROR(IF(OR(AE123/AA123-1&gt;2,AE123/AA123-1&lt;-0.95),"-",AE123/AA123-1),"-")</f>
        <v>1.7416621175492031E-2</v>
      </c>
      <c r="AF124" s="389">
        <f>IFERROR(IF(OR(AF123/AB123-1&gt;2,AF123/AB123-1&lt;-0.95),"-",AF123/AB123-1),"-")</f>
        <v>2.1001782439100003E-2</v>
      </c>
      <c r="AJ124" s="387"/>
      <c r="AK124" s="387"/>
      <c r="AL124" s="387"/>
      <c r="AM124" s="387"/>
      <c r="AN124" s="387"/>
      <c r="AO124" s="387"/>
      <c r="AP124" s="387"/>
      <c r="AQ124" s="387"/>
    </row>
    <row r="125" spans="2:43" ht="15" customHeight="1" x14ac:dyDescent="0.25">
      <c r="B125" s="43" t="s">
        <v>159</v>
      </c>
      <c r="C125" s="43"/>
      <c r="D125" s="43"/>
      <c r="E125" s="43"/>
      <c r="F125" s="43"/>
      <c r="G125" s="43"/>
      <c r="H125" s="43"/>
      <c r="I125" s="43"/>
      <c r="J125" s="43"/>
      <c r="K125" s="43"/>
      <c r="L125" s="43"/>
      <c r="M125" s="43"/>
      <c r="N125" s="43"/>
      <c r="O125" s="43"/>
      <c r="P125" s="43"/>
      <c r="Q125" s="43"/>
      <c r="R125" s="43"/>
      <c r="S125" s="43"/>
      <c r="T125" s="376">
        <v>6164.0889999999999</v>
      </c>
      <c r="U125" s="376">
        <v>6214.8019999999997</v>
      </c>
      <c r="V125" s="376">
        <v>6239.4679999999998</v>
      </c>
      <c r="W125" s="376">
        <v>6305.8010000000004</v>
      </c>
      <c r="X125" s="376">
        <f t="shared" si="49"/>
        <v>6359.4790000000003</v>
      </c>
      <c r="Y125" s="376"/>
      <c r="Z125" s="376"/>
      <c r="AA125" s="376">
        <f>'Operating Data'!AA142</f>
        <v>6319.0690000000004</v>
      </c>
      <c r="AB125" s="376">
        <f>'Operating Data'!AB142</f>
        <v>6332.9939999999997</v>
      </c>
      <c r="AC125" s="376">
        <f>'Operating Data'!AC142</f>
        <v>6347.5309999999999</v>
      </c>
      <c r="AD125" s="376">
        <f>'Operating Data'!AD142</f>
        <v>6359.4790000000003</v>
      </c>
      <c r="AE125" s="376">
        <f>'Operating Data'!AE142</f>
        <v>6373.7560000000003</v>
      </c>
      <c r="AF125" s="376">
        <f>'Operating Data'!AF142</f>
        <v>6394.616</v>
      </c>
      <c r="AJ125" s="376"/>
      <c r="AK125" s="376"/>
      <c r="AL125" s="376"/>
      <c r="AM125" s="376"/>
      <c r="AN125" s="376"/>
      <c r="AO125" s="376"/>
      <c r="AP125" s="376"/>
      <c r="AQ125" s="376"/>
    </row>
    <row r="126" spans="2:43" ht="15" customHeight="1" x14ac:dyDescent="0.25">
      <c r="B126" s="159" t="s">
        <v>149</v>
      </c>
      <c r="C126" s="159"/>
      <c r="D126" s="159"/>
      <c r="E126" s="159"/>
      <c r="F126" s="159"/>
      <c r="G126" s="159"/>
      <c r="H126" s="159"/>
      <c r="I126" s="159"/>
      <c r="J126" s="159"/>
      <c r="K126" s="159"/>
      <c r="L126" s="159"/>
      <c r="M126" s="159"/>
      <c r="N126" s="159"/>
      <c r="O126" s="159"/>
      <c r="P126" s="159"/>
      <c r="Q126" s="159"/>
      <c r="R126" s="159"/>
      <c r="S126" s="159"/>
      <c r="T126" s="387" t="s">
        <v>23</v>
      </c>
      <c r="U126" s="387">
        <f>IFERROR(IF(OR(U125/T125-1&gt;2,U125/T125-1&lt;-0.95),"-",U125/T125-1),"-")</f>
        <v>8.2271686862405158E-3</v>
      </c>
      <c r="V126" s="388">
        <f>IFERROR(IF(OR(V125/U125-1&gt;2,V125/U125-1&lt;-0.95),"-",V125/U125-1),"-")</f>
        <v>3.9689116403065494E-3</v>
      </c>
      <c r="W126" s="389">
        <f>IFERROR(IF(OR(W125/V125-1&gt;2,W125/V125-1&lt;-0.95),"-",W125/V125-1),"-")</f>
        <v>1.0631194839047176E-2</v>
      </c>
      <c r="X126" s="387">
        <f t="shared" si="49"/>
        <v>8.5124792234958502E-3</v>
      </c>
      <c r="Y126" s="387"/>
      <c r="AA126" s="389" t="str">
        <f>IFERROR(IF(OR(AA125/#REF!-1&gt;2,AA125/#REF!-1&lt;-0.95),"-",AA125/#REF!-1),"-")</f>
        <v>-</v>
      </c>
      <c r="AB126" s="389" t="str">
        <f>IFERROR(IF(OR(AB125/#REF!-1&gt;2,AB125/#REF!-1&lt;-0.95),"-",AB125/#REF!-1),"-")</f>
        <v>-</v>
      </c>
      <c r="AC126" s="389" t="str">
        <f>IFERROR(IF(OR(AC125/#REF!-1&gt;2,AC125/#REF!-1&lt;-0.95),"-",AC125/#REF!-1),"-")</f>
        <v>-</v>
      </c>
      <c r="AD126" s="389">
        <f>IFERROR(IF(OR(AD125/W125-1&gt;2,AD125/W125-1&lt;-0.95),"-",AD125/W125-1),"-")</f>
        <v>8.5124792234958502E-3</v>
      </c>
      <c r="AE126" s="389">
        <f>IFERROR(IF(OR(AE125/AA125-1&gt;2,AE125/AA125-1&lt;-0.95),"-",AE125/AA125-1),"-")</f>
        <v>8.6542811923717711E-3</v>
      </c>
      <c r="AF126" s="389">
        <f>IFERROR(IF(OR(AF125/AB125-1&gt;2,AF125/AB125-1&lt;-0.95),"-",AF125/AB125-1),"-")</f>
        <v>9.7303108134951799E-3</v>
      </c>
      <c r="AJ126" s="387"/>
      <c r="AK126" s="387"/>
      <c r="AL126" s="387"/>
      <c r="AM126" s="387"/>
      <c r="AN126" s="387"/>
      <c r="AO126" s="387"/>
      <c r="AP126" s="387"/>
      <c r="AQ126" s="387"/>
    </row>
    <row r="127" spans="2:43" ht="15" customHeight="1" x14ac:dyDescent="0.25">
      <c r="B127" s="21"/>
      <c r="C127" s="21"/>
      <c r="D127" s="21"/>
      <c r="E127" s="21"/>
      <c r="F127" s="21"/>
      <c r="G127" s="21"/>
      <c r="H127" s="21"/>
      <c r="I127" s="21"/>
      <c r="J127" s="21"/>
      <c r="K127" s="21"/>
      <c r="L127" s="21"/>
      <c r="M127" s="21"/>
      <c r="N127" s="21"/>
      <c r="O127" s="21"/>
      <c r="P127" s="21"/>
      <c r="Q127" s="21"/>
      <c r="R127" s="21"/>
      <c r="S127" s="21"/>
      <c r="T127" s="400"/>
      <c r="U127" s="400"/>
      <c r="V127" s="400"/>
      <c r="W127" s="400"/>
      <c r="X127" s="400"/>
      <c r="Y127" s="400"/>
      <c r="AA127" s="400"/>
      <c r="AB127" s="400"/>
      <c r="AC127" s="400"/>
      <c r="AD127" s="400"/>
      <c r="AJ127" s="400"/>
      <c r="AK127" s="376"/>
      <c r="AL127" s="376"/>
      <c r="AM127" s="376"/>
      <c r="AN127" s="400"/>
      <c r="AO127" s="376"/>
      <c r="AP127" s="376"/>
      <c r="AQ127" s="376"/>
    </row>
    <row r="128" spans="2:43" ht="15" customHeight="1" x14ac:dyDescent="0.25">
      <c r="B128" s="32" t="s">
        <v>163</v>
      </c>
      <c r="C128" s="32"/>
      <c r="D128" s="32"/>
      <c r="E128" s="32"/>
      <c r="F128" s="32"/>
      <c r="G128" s="32"/>
      <c r="H128" s="32"/>
      <c r="I128" s="32"/>
      <c r="J128" s="32"/>
      <c r="K128" s="32"/>
      <c r="L128" s="32"/>
      <c r="M128" s="32"/>
      <c r="N128" s="32"/>
      <c r="O128" s="32"/>
      <c r="P128" s="32"/>
      <c r="Q128" s="32"/>
      <c r="R128" s="32"/>
      <c r="S128" s="32"/>
      <c r="T128" s="400"/>
      <c r="U128" s="400"/>
      <c r="V128" s="400"/>
      <c r="W128" s="400"/>
      <c r="X128" s="400"/>
      <c r="Y128" s="400"/>
      <c r="AA128" s="400"/>
      <c r="AB128" s="400"/>
      <c r="AC128" s="400"/>
      <c r="AD128" s="400"/>
      <c r="AJ128" s="400"/>
      <c r="AK128" s="376"/>
      <c r="AL128" s="376"/>
      <c r="AM128" s="376"/>
      <c r="AN128" s="400"/>
      <c r="AO128" s="376"/>
      <c r="AP128" s="376"/>
      <c r="AQ128" s="376"/>
    </row>
    <row r="129" spans="1:51" ht="15" customHeight="1" x14ac:dyDescent="0.25">
      <c r="B129" s="18" t="s">
        <v>268</v>
      </c>
      <c r="C129" s="18"/>
      <c r="D129" s="18"/>
      <c r="E129" s="18"/>
      <c r="F129" s="18"/>
      <c r="G129" s="18"/>
      <c r="H129" s="18"/>
      <c r="I129" s="18"/>
      <c r="J129" s="18"/>
      <c r="K129" s="18"/>
      <c r="L129" s="18"/>
      <c r="M129" s="18"/>
      <c r="N129" s="18"/>
      <c r="O129" s="18"/>
      <c r="P129" s="18"/>
      <c r="Q129" s="18"/>
      <c r="R129" s="18"/>
      <c r="S129" s="18"/>
      <c r="T129" s="401">
        <v>9.6231683603606497E-2</v>
      </c>
      <c r="U129" s="401">
        <v>9.5697113725658325E-2</v>
      </c>
      <c r="V129" s="401" vm="92">
        <v>8.9593000000000006E-2</v>
      </c>
      <c r="W129" s="401" vm="13">
        <v>8.6474058039558183E-2</v>
      </c>
      <c r="X129" s="401" vm="89">
        <f>+AD129</f>
        <v>8.7388559718589803E-2</v>
      </c>
      <c r="Y129" s="401"/>
      <c r="Z129" s="401"/>
      <c r="AA129" s="401">
        <f>'Operating Data'!AA156</f>
        <v>8.660980993414398E-2</v>
      </c>
      <c r="AB129" s="401" vm="44">
        <f>'Operating Data'!AB156</f>
        <v>8.9943814959475149E-2</v>
      </c>
      <c r="AC129" s="401" vm="65">
        <f>'Operating Data'!AC156</f>
        <v>8.9143763161490322E-2</v>
      </c>
      <c r="AD129" s="401" vm="89">
        <f>'Operating Data'!AD156</f>
        <v>8.7388559718589803E-2</v>
      </c>
      <c r="AE129" s="401" vm="94">
        <f>'Operating Data'!AE156</f>
        <v>8.3592193570339979E-2</v>
      </c>
      <c r="AF129" s="401" vm="141">
        <f>'Operating Data'!AF156</f>
        <v>7.6883360667184292E-2</v>
      </c>
      <c r="AJ129" s="401"/>
      <c r="AK129" s="376"/>
      <c r="AL129" s="376"/>
      <c r="AM129" s="376"/>
      <c r="AN129" s="401"/>
      <c r="AO129" s="376"/>
      <c r="AP129" s="376"/>
      <c r="AQ129" s="376"/>
    </row>
    <row r="130" spans="1:51" ht="15" customHeight="1" x14ac:dyDescent="0.25">
      <c r="B130" s="18" t="s">
        <v>155</v>
      </c>
      <c r="C130" s="18"/>
      <c r="D130" s="18"/>
      <c r="E130" s="18"/>
      <c r="F130" s="18"/>
      <c r="G130" s="18"/>
      <c r="H130" s="18"/>
      <c r="I130" s="18"/>
      <c r="J130" s="18"/>
      <c r="K130" s="18"/>
      <c r="L130" s="18"/>
      <c r="M130" s="18"/>
      <c r="N130" s="18"/>
      <c r="O130" s="18"/>
      <c r="P130" s="18"/>
      <c r="Q130" s="18"/>
      <c r="R130" s="18"/>
      <c r="S130" s="18"/>
      <c r="T130" s="401" t="s">
        <v>23</v>
      </c>
      <c r="U130" s="401">
        <v>0.44067396063479503</v>
      </c>
      <c r="V130" s="401">
        <v>0.50110527961179119</v>
      </c>
      <c r="W130" s="401">
        <v>0.58372286945025675</v>
      </c>
      <c r="X130" s="401">
        <f>+AD130</f>
        <v>0.5794447180992538</v>
      </c>
      <c r="Y130" s="401"/>
      <c r="Z130" s="401"/>
      <c r="AA130" s="401">
        <f>'Operating Data'!AA167</f>
        <v>0.52087929823042112</v>
      </c>
      <c r="AB130" s="401">
        <f>'Operating Data'!AB167</f>
        <v>0.36452333322945329</v>
      </c>
      <c r="AC130" s="401">
        <f>'Operating Data'!AC167</f>
        <v>0.5777899114305256</v>
      </c>
      <c r="AD130" s="401">
        <f>'Operating Data'!AD167</f>
        <v>0.5794447180992538</v>
      </c>
      <c r="AE130" s="401">
        <f>'Operating Data'!AE167</f>
        <v>0.62021412027300615</v>
      </c>
      <c r="AF130" s="401">
        <f>'Operating Data'!AF167</f>
        <v>0.64766305290094472</v>
      </c>
      <c r="AJ130" s="401"/>
      <c r="AK130" s="376"/>
      <c r="AL130" s="376"/>
      <c r="AM130" s="376"/>
      <c r="AN130" s="401"/>
      <c r="AO130" s="376"/>
      <c r="AP130" s="376"/>
      <c r="AQ130" s="376"/>
    </row>
    <row r="131" spans="1:51" ht="15" customHeight="1" x14ac:dyDescent="0.25">
      <c r="B131" s="160" t="s">
        <v>156</v>
      </c>
      <c r="C131" s="160"/>
      <c r="D131" s="160"/>
      <c r="E131" s="160"/>
      <c r="F131" s="160"/>
      <c r="G131" s="160"/>
      <c r="H131" s="160"/>
      <c r="I131" s="160"/>
      <c r="J131" s="160"/>
      <c r="K131" s="160"/>
      <c r="L131" s="160"/>
      <c r="M131" s="160"/>
      <c r="N131" s="160"/>
      <c r="O131" s="160"/>
      <c r="P131" s="160"/>
      <c r="Q131" s="160"/>
      <c r="R131" s="160"/>
      <c r="S131" s="160"/>
      <c r="T131" s="401">
        <v>0.69</v>
      </c>
      <c r="U131" s="401">
        <v>0.72888082245845032</v>
      </c>
      <c r="V131" s="401">
        <v>0.74532180354008692</v>
      </c>
      <c r="W131" s="401">
        <v>0.76559596362231641</v>
      </c>
      <c r="X131" s="401">
        <f>+AD131</f>
        <v>0.82881341452432422</v>
      </c>
      <c r="Y131" s="401"/>
      <c r="Z131" s="401"/>
      <c r="AA131" s="401">
        <f>'Operating Data'!AA171</f>
        <v>0.79226676504659665</v>
      </c>
      <c r="AB131" s="401">
        <f>'Operating Data'!AB171</f>
        <v>0.79226676504659665</v>
      </c>
      <c r="AC131" s="401">
        <f>'Operating Data'!AC171</f>
        <v>0.82588580948214185</v>
      </c>
      <c r="AD131" s="401">
        <f>'Operating Data'!AD171</f>
        <v>0.82881341452432422</v>
      </c>
      <c r="AE131" s="401">
        <f>'Operating Data'!AE171</f>
        <v>0.84418641228133884</v>
      </c>
      <c r="AF131" s="401">
        <f>'Operating Data'!AF171</f>
        <v>0.86210449981500115</v>
      </c>
      <c r="AI131" s="374"/>
      <c r="AJ131" s="401"/>
      <c r="AK131" s="376"/>
      <c r="AL131" s="376"/>
      <c r="AM131" s="376"/>
      <c r="AN131" s="401"/>
      <c r="AO131" s="376"/>
      <c r="AP131" s="376"/>
      <c r="AQ131" s="376"/>
      <c r="AR131" s="374"/>
      <c r="AS131" s="374"/>
      <c r="AT131" s="374"/>
      <c r="AU131" s="374"/>
      <c r="AV131" s="374"/>
      <c r="AW131" s="374"/>
      <c r="AX131" s="374"/>
      <c r="AY131" s="78"/>
    </row>
    <row r="132" spans="1:51" ht="15" customHeight="1" x14ac:dyDescent="0.25">
      <c r="B132" s="48"/>
      <c r="C132" s="48"/>
      <c r="D132" s="48"/>
      <c r="E132" s="48"/>
      <c r="F132" s="48"/>
      <c r="G132" s="48"/>
      <c r="H132" s="48"/>
      <c r="I132" s="48"/>
      <c r="J132" s="48"/>
      <c r="K132" s="48"/>
      <c r="L132" s="48"/>
      <c r="M132" s="48"/>
      <c r="N132" s="48"/>
      <c r="O132" s="48"/>
      <c r="P132" s="48"/>
      <c r="Q132" s="48"/>
      <c r="R132" s="48"/>
      <c r="S132" s="48"/>
      <c r="Z132" s="374"/>
      <c r="AI132" s="374"/>
      <c r="AR132" s="374"/>
      <c r="AS132" s="374"/>
      <c r="AT132" s="374"/>
      <c r="AU132" s="374"/>
      <c r="AV132" s="374"/>
      <c r="AW132" s="374"/>
      <c r="AX132" s="374"/>
      <c r="AY132" s="78"/>
    </row>
    <row r="133" spans="1:51" ht="15" customHeight="1" x14ac:dyDescent="0.25">
      <c r="B133" s="48" t="s">
        <v>157</v>
      </c>
      <c r="C133" s="48"/>
      <c r="D133" s="48"/>
      <c r="E133" s="48"/>
      <c r="F133" s="48"/>
      <c r="G133" s="48"/>
      <c r="H133" s="48"/>
      <c r="I133" s="48"/>
      <c r="J133" s="48"/>
      <c r="K133" s="48"/>
      <c r="L133" s="48"/>
      <c r="M133" s="48"/>
      <c r="N133" s="48"/>
      <c r="O133" s="48"/>
      <c r="P133" s="48"/>
      <c r="Q133" s="48"/>
      <c r="R133" s="48"/>
      <c r="S133" s="48"/>
      <c r="T133" s="402">
        <v>46058.884367194987</v>
      </c>
      <c r="U133" s="402">
        <v>45666.473784279187</v>
      </c>
      <c r="V133" s="402">
        <v>44142.807206436002</v>
      </c>
      <c r="W133" s="402">
        <v>44752.004502915996</v>
      </c>
      <c r="X133" s="402">
        <f t="shared" ref="X133:X140" si="50">+AD133</f>
        <v>45494.451231786996</v>
      </c>
      <c r="Y133" s="402"/>
      <c r="Z133" s="402"/>
      <c r="AA133" s="402">
        <f>'Operating Data'!AA175</f>
        <v>11924.841013194</v>
      </c>
      <c r="AB133" s="402">
        <f>'Operating Data'!AB175</f>
        <v>22764.398135126001</v>
      </c>
      <c r="AC133" s="402">
        <f>'Operating Data'!AC175</f>
        <v>34012.685341791999</v>
      </c>
      <c r="AD133" s="402">
        <f>'Operating Data'!AD175</f>
        <v>45494.451231786996</v>
      </c>
      <c r="AE133" s="402">
        <f>'Operating Data'!AE175</f>
        <v>12179.237888537</v>
      </c>
      <c r="AF133" s="402">
        <f>'Operating Data'!AF175</f>
        <v>22922.136772900001</v>
      </c>
      <c r="AI133" s="374"/>
      <c r="AJ133" s="402"/>
      <c r="AK133" s="402"/>
      <c r="AL133" s="402"/>
      <c r="AM133" s="402"/>
      <c r="AN133" s="402"/>
      <c r="AO133" s="402"/>
      <c r="AP133" s="402"/>
      <c r="AQ133" s="402"/>
      <c r="AR133" s="374"/>
      <c r="AS133" s="374"/>
      <c r="AT133" s="374"/>
      <c r="AU133" s="374"/>
      <c r="AV133" s="374"/>
      <c r="AW133" s="374"/>
      <c r="AX133" s="374"/>
      <c r="AY133" s="78"/>
    </row>
    <row r="134" spans="1:51" ht="15" customHeight="1" x14ac:dyDescent="0.25">
      <c r="B134" s="159" t="s">
        <v>149</v>
      </c>
      <c r="C134" s="159"/>
      <c r="D134" s="159"/>
      <c r="E134" s="159"/>
      <c r="F134" s="159"/>
      <c r="G134" s="159"/>
      <c r="H134" s="159"/>
      <c r="I134" s="159"/>
      <c r="J134" s="159"/>
      <c r="K134" s="159"/>
      <c r="L134" s="159"/>
      <c r="M134" s="159"/>
      <c r="N134" s="159"/>
      <c r="O134" s="159"/>
      <c r="P134" s="159"/>
      <c r="Q134" s="159"/>
      <c r="R134" s="159"/>
      <c r="S134" s="159"/>
      <c r="T134" s="387" t="s">
        <v>23</v>
      </c>
      <c r="U134" s="387">
        <f>IFERROR(IF(OR(U133/T133-1&gt;2,U133/T133-1&lt;-0.95),"-",U133/T133-1),"-")</f>
        <v>-8.51975874594324E-3</v>
      </c>
      <c r="V134" s="388">
        <f>IFERROR(IF(OR(V133/U133-1&gt;2,V133/U133-1&lt;-0.95),"-",V133/U133-1),"-")</f>
        <v>-3.3365102482857179E-2</v>
      </c>
      <c r="W134" s="389">
        <f>IFERROR(IF(OR(W133/V133-1&gt;2,W133/V133-1&lt;-0.95),"-",W133/V133-1),"-")</f>
        <v>1.38006016162735E-2</v>
      </c>
      <c r="X134" s="387">
        <f t="shared" si="50"/>
        <v>1.659024522181185E-2</v>
      </c>
      <c r="Y134" s="387"/>
      <c r="AA134" s="389" t="str">
        <f>IFERROR(IF(OR(AA133/#REF!-1&gt;2,AA133/#REF!-1&lt;-0.95),"-",AA133/#REF!-1),"-")</f>
        <v>-</v>
      </c>
      <c r="AB134" s="389" t="str">
        <f>IFERROR(IF(OR(AB133/#REF!-1&gt;2,AB133/#REF!-1&lt;-0.95),"-",AB133/#REF!-1),"-")</f>
        <v>-</v>
      </c>
      <c r="AC134" s="389" t="str">
        <f>IFERROR(IF(OR(AC133/#REF!-1&gt;2,AC133/#REF!-1&lt;-0.95),"-",AC133/#REF!-1),"-")</f>
        <v>-</v>
      </c>
      <c r="AD134" s="389">
        <f>IFERROR(IF(OR(AD133/W133-1&gt;2,AD133/W133-1&lt;-0.95),"-",AD133/W133-1),"-")</f>
        <v>1.659024522181185E-2</v>
      </c>
      <c r="AE134" s="389">
        <f>IFERROR(IF(OR(AE133/AA133-1&gt;2,AE133/AA133-1&lt;-0.95),"-",AE133/AA133-1),"-")</f>
        <v>2.133335572872852E-2</v>
      </c>
      <c r="AF134" s="389">
        <f>IFERROR(IF(OR(AF133/AB133-1&gt;2,AF133/AB133-1&lt;-0.95),"-",AF133/AB133-1),"-")</f>
        <v>6.9291811203480158E-3</v>
      </c>
      <c r="AJ134" s="389"/>
      <c r="AK134" s="389"/>
      <c r="AL134" s="389"/>
      <c r="AM134" s="389"/>
      <c r="AN134" s="389"/>
      <c r="AO134" s="389"/>
      <c r="AP134" s="389"/>
      <c r="AQ134" s="389"/>
    </row>
    <row r="135" spans="1:51" ht="15" customHeight="1" x14ac:dyDescent="0.25">
      <c r="B135" s="41" t="s">
        <v>164</v>
      </c>
      <c r="C135" s="41"/>
      <c r="D135" s="41"/>
      <c r="E135" s="41"/>
      <c r="F135" s="41"/>
      <c r="G135" s="41"/>
      <c r="H135" s="41"/>
      <c r="I135" s="41"/>
      <c r="J135" s="41"/>
      <c r="K135" s="41"/>
      <c r="L135" s="41"/>
      <c r="M135" s="41"/>
      <c r="N135" s="41"/>
      <c r="O135" s="41"/>
      <c r="P135" s="41"/>
      <c r="Q135" s="41"/>
      <c r="R135" s="41"/>
      <c r="S135" s="41"/>
      <c r="T135" s="376">
        <v>2365.6874869999997</v>
      </c>
      <c r="U135" s="376">
        <v>2343.5984089999997</v>
      </c>
      <c r="V135" s="376">
        <v>2461.3719180000003</v>
      </c>
      <c r="W135" s="376">
        <v>2282.270614</v>
      </c>
      <c r="X135" s="376">
        <f t="shared" si="50"/>
        <v>2241.5415560000001</v>
      </c>
      <c r="Y135" s="376"/>
      <c r="Z135" s="376"/>
      <c r="AA135" s="376">
        <f>'Operating Data'!AA176</f>
        <v>490.78550000000001</v>
      </c>
      <c r="AB135" s="376">
        <f>'Operating Data'!AB176</f>
        <v>1070.715477</v>
      </c>
      <c r="AC135" s="376">
        <f>'Operating Data'!AC176</f>
        <v>1636.2232120000001</v>
      </c>
      <c r="AD135" s="376">
        <f>'Operating Data'!AD176</f>
        <v>2241.5415560000001</v>
      </c>
      <c r="AE135" s="376">
        <f>'Operating Data'!AE176</f>
        <v>594.79143600000009</v>
      </c>
      <c r="AF135" s="376">
        <f>'Operating Data'!AF176</f>
        <v>1222.7026740000001</v>
      </c>
      <c r="AJ135" s="376"/>
      <c r="AK135" s="376"/>
      <c r="AL135" s="376"/>
      <c r="AM135" s="376"/>
      <c r="AN135" s="376"/>
      <c r="AO135" s="376"/>
      <c r="AP135" s="376"/>
      <c r="AQ135" s="376"/>
    </row>
    <row r="136" spans="1:51" ht="15" customHeight="1" x14ac:dyDescent="0.25">
      <c r="B136" s="159" t="s">
        <v>149</v>
      </c>
      <c r="C136" s="159"/>
      <c r="D136" s="159"/>
      <c r="E136" s="159"/>
      <c r="F136" s="159"/>
      <c r="G136" s="159"/>
      <c r="H136" s="159"/>
      <c r="I136" s="159"/>
      <c r="J136" s="159"/>
      <c r="K136" s="159"/>
      <c r="L136" s="159"/>
      <c r="M136" s="159"/>
      <c r="N136" s="159"/>
      <c r="O136" s="159"/>
      <c r="P136" s="159"/>
      <c r="Q136" s="159"/>
      <c r="R136" s="159"/>
      <c r="S136" s="159"/>
      <c r="T136" s="387" t="s">
        <v>23</v>
      </c>
      <c r="U136" s="387">
        <f>IFERROR(IF(OR(U135/T135-1&gt;2,U135/T135-1&lt;-0.95),"-",U135/T135-1),"-")</f>
        <v>-9.3372764244578077E-3</v>
      </c>
      <c r="V136" s="388">
        <f>IFERROR(IF(OR(V135/U135-1&gt;2,V135/U135-1&lt;-0.95),"-",V135/U135-1),"-")</f>
        <v>5.025328082990721E-2</v>
      </c>
      <c r="W136" s="389">
        <f>IFERROR(IF(OR(W135/V135-1&gt;2,W135/V135-1&lt;-0.95),"-",W135/V135-1),"-")</f>
        <v>-7.2764827895464901E-2</v>
      </c>
      <c r="X136" s="387">
        <f t="shared" si="50"/>
        <v>-1.7845849545692793E-2</v>
      </c>
      <c r="Y136" s="387"/>
      <c r="AA136" s="389" t="str">
        <f>IFERROR(IF(OR(AA135/#REF!-1&gt;2,AA135/#REF!-1&lt;-0.95),"-",AA135/#REF!-1),"-")</f>
        <v>-</v>
      </c>
      <c r="AB136" s="389" t="str">
        <f>IFERROR(IF(OR(AB135/#REF!-1&gt;2,AB135/#REF!-1&lt;-0.95),"-",AB135/#REF!-1),"-")</f>
        <v>-</v>
      </c>
      <c r="AC136" s="389" t="str">
        <f>IFERROR(IF(OR(AC135/#REF!-1&gt;2,AC135/#REF!-1&lt;-0.95),"-",AC135/#REF!-1),"-")</f>
        <v>-</v>
      </c>
      <c r="AD136" s="389">
        <f>IFERROR(IF(OR(AD135/W135-1&gt;2,AD135/W135-1&lt;-0.95),"-",AD135/W135-1),"-")</f>
        <v>-1.7845849545692793E-2</v>
      </c>
      <c r="AE136" s="389">
        <f>IFERROR(IF(OR(AE135/AA135-1&gt;2,AE135/AA135-1&lt;-0.95),"-",AE135/AA135-1),"-")</f>
        <v>0.21191729584513008</v>
      </c>
      <c r="AF136" s="389">
        <f>IFERROR(IF(OR(AF135/AB135-1&gt;2,AF135/AB135-1&lt;-0.95),"-",AF135/AB135-1),"-")</f>
        <v>0.14194919216620239</v>
      </c>
      <c r="AJ136" s="389"/>
      <c r="AK136" s="389"/>
      <c r="AL136" s="389"/>
      <c r="AM136" s="389"/>
      <c r="AN136" s="389"/>
      <c r="AO136" s="389"/>
      <c r="AP136" s="389"/>
      <c r="AQ136" s="389"/>
    </row>
    <row r="137" spans="1:51" ht="15" customHeight="1" x14ac:dyDescent="0.25">
      <c r="B137" s="41" t="s">
        <v>158</v>
      </c>
      <c r="C137" s="41"/>
      <c r="D137" s="41"/>
      <c r="E137" s="41"/>
      <c r="F137" s="41"/>
      <c r="G137" s="41"/>
      <c r="H137" s="41"/>
      <c r="I137" s="41"/>
      <c r="J137" s="41"/>
      <c r="K137" s="41"/>
      <c r="L137" s="41"/>
      <c r="M137" s="41"/>
      <c r="N137" s="41"/>
      <c r="O137" s="41"/>
      <c r="P137" s="41"/>
      <c r="Q137" s="41"/>
      <c r="R137" s="41"/>
      <c r="S137" s="41"/>
      <c r="T137" s="376">
        <v>21996.233549510995</v>
      </c>
      <c r="U137" s="376">
        <v>21997.891750938699</v>
      </c>
      <c r="V137" s="376">
        <v>20705.516617846999</v>
      </c>
      <c r="W137" s="376">
        <v>21234.228221525998</v>
      </c>
      <c r="X137" s="376">
        <f t="shared" si="50"/>
        <v>21757.558752575002</v>
      </c>
      <c r="Y137" s="376"/>
      <c r="Z137" s="376"/>
      <c r="AA137" s="376">
        <f>'Operating Data'!AA177</f>
        <v>5346.7710854489997</v>
      </c>
      <c r="AB137" s="376">
        <f>'Operating Data'!AB177</f>
        <v>10828.864370389998</v>
      </c>
      <c r="AC137" s="376">
        <f>'Operating Data'!AC177</f>
        <v>16467.894746382</v>
      </c>
      <c r="AD137" s="376">
        <f>'Operating Data'!AD177</f>
        <v>21757.558752575002</v>
      </c>
      <c r="AE137" s="376">
        <f>'Operating Data'!AE177</f>
        <v>5262.538525551</v>
      </c>
      <c r="AF137" s="376">
        <f>'Operating Data'!AF177</f>
        <v>10599.471187657</v>
      </c>
      <c r="AJ137" s="376"/>
      <c r="AK137" s="376"/>
      <c r="AL137" s="376"/>
      <c r="AM137" s="376"/>
      <c r="AN137" s="376"/>
      <c r="AO137" s="376"/>
      <c r="AP137" s="376"/>
      <c r="AQ137" s="376"/>
    </row>
    <row r="138" spans="1:51" ht="15" customHeight="1" x14ac:dyDescent="0.25">
      <c r="B138" s="159" t="s">
        <v>149</v>
      </c>
      <c r="C138" s="159"/>
      <c r="D138" s="159"/>
      <c r="E138" s="159"/>
      <c r="F138" s="159"/>
      <c r="G138" s="159"/>
      <c r="H138" s="159"/>
      <c r="I138" s="159"/>
      <c r="J138" s="159"/>
      <c r="K138" s="159"/>
      <c r="L138" s="159"/>
      <c r="M138" s="159"/>
      <c r="N138" s="159"/>
      <c r="O138" s="159"/>
      <c r="P138" s="159"/>
      <c r="Q138" s="159"/>
      <c r="R138" s="159"/>
      <c r="S138" s="159"/>
      <c r="T138" s="387" t="s">
        <v>23</v>
      </c>
      <c r="U138" s="387">
        <f>IFERROR(IF(OR(U137/T137-1&gt;2,U137/T137-1&lt;-0.95),"-",U137/T137-1),"-")</f>
        <v>7.5385698373064969E-5</v>
      </c>
      <c r="V138" s="388">
        <f>IFERROR(IF(OR(V137/U137-1&gt;2,V137/U137-1&lt;-0.95),"-",V137/U137-1),"-")</f>
        <v>-5.8749954210341571E-2</v>
      </c>
      <c r="W138" s="389">
        <f>IFERROR(IF(OR(W137/V137-1&gt;2,W137/V137-1&lt;-0.95),"-",W137/V137-1),"-")</f>
        <v>2.5534818253377001E-2</v>
      </c>
      <c r="X138" s="387">
        <f t="shared" si="50"/>
        <v>2.4645611113780941E-2</v>
      </c>
      <c r="Y138" s="387"/>
      <c r="AA138" s="389" t="str">
        <f>IFERROR(IF(OR(AA137/#REF!-1&gt;2,AA137/#REF!-1&lt;-0.95),"-",AA137/#REF!-1),"-")</f>
        <v>-</v>
      </c>
      <c r="AB138" s="389" t="str">
        <f>IFERROR(IF(OR(AB137/#REF!-1&gt;2,AB137/#REF!-1&lt;-0.95),"-",AB137/#REF!-1),"-")</f>
        <v>-</v>
      </c>
      <c r="AC138" s="389" t="str">
        <f>IFERROR(IF(OR(AC137/#REF!-1&gt;2,AC137/#REF!-1&lt;-0.95),"-",AC137/#REF!-1),"-")</f>
        <v>-</v>
      </c>
      <c r="AD138" s="389">
        <f>IFERROR(IF(OR(AD137/W137-1&gt;2,AD137/W137-1&lt;-0.95),"-",AD137/W137-1),"-")</f>
        <v>2.4645611113780941E-2</v>
      </c>
      <c r="AE138" s="389">
        <f>IFERROR(IF(OR(AE137/AA137-1&gt;2,AE137/AA137-1&lt;-0.95),"-",AE137/AA137-1),"-")</f>
        <v>-1.5753911763163875E-2</v>
      </c>
      <c r="AF138" s="389">
        <f>IFERROR(IF(OR(AF137/AB137-1&gt;2,AF137/AB137-1&lt;-0.95),"-",AF137/AB137-1),"-")</f>
        <v>-2.1183493936838049E-2</v>
      </c>
      <c r="AJ138" s="389"/>
      <c r="AK138" s="389"/>
      <c r="AL138" s="389"/>
      <c r="AM138" s="389"/>
      <c r="AN138" s="389"/>
      <c r="AO138" s="389"/>
      <c r="AP138" s="389"/>
      <c r="AQ138" s="389"/>
    </row>
    <row r="139" spans="1:51" s="50" customFormat="1" ht="15" customHeight="1" x14ac:dyDescent="0.25">
      <c r="A139" s="78"/>
      <c r="B139" s="41" t="s">
        <v>159</v>
      </c>
      <c r="C139" s="41"/>
      <c r="D139" s="41"/>
      <c r="E139" s="41"/>
      <c r="F139" s="41"/>
      <c r="G139" s="41"/>
      <c r="H139" s="41"/>
      <c r="I139" s="41"/>
      <c r="J139" s="41"/>
      <c r="K139" s="41"/>
      <c r="L139" s="41"/>
      <c r="M139" s="41"/>
      <c r="N139" s="41"/>
      <c r="O139" s="41"/>
      <c r="P139" s="41"/>
      <c r="Q139" s="41"/>
      <c r="R139" s="41"/>
      <c r="S139" s="41"/>
      <c r="T139" s="376">
        <v>21696.963330683997</v>
      </c>
      <c r="U139" s="376">
        <v>21324.98362434049</v>
      </c>
      <c r="V139" s="376">
        <v>20975.918670589002</v>
      </c>
      <c r="W139" s="376">
        <v>21235.50566739</v>
      </c>
      <c r="X139" s="376">
        <f t="shared" si="50"/>
        <v>21495.350923211998</v>
      </c>
      <c r="Y139" s="376"/>
      <c r="Z139" s="376"/>
      <c r="AA139" s="376">
        <f>'Operating Data'!AA178</f>
        <v>6087.2844277449994</v>
      </c>
      <c r="AB139" s="376">
        <f>'Operating Data'!AB178</f>
        <v>10864.818287736001</v>
      </c>
      <c r="AC139" s="376">
        <f>'Operating Data'!AC178</f>
        <v>15908.567383409998</v>
      </c>
      <c r="AD139" s="376">
        <f>'Operating Data'!AD178</f>
        <v>21495.350923211998</v>
      </c>
      <c r="AE139" s="376">
        <f>'Operating Data'!AE178</f>
        <v>6321.9079269859994</v>
      </c>
      <c r="AF139" s="376">
        <f>'Operating Data'!AF178</f>
        <v>11099.962911243001</v>
      </c>
      <c r="AI139" s="374"/>
      <c r="AJ139" s="376"/>
      <c r="AK139" s="376"/>
      <c r="AL139" s="376"/>
      <c r="AM139" s="376"/>
      <c r="AN139" s="376"/>
      <c r="AO139" s="376"/>
      <c r="AP139" s="376"/>
      <c r="AQ139" s="376"/>
      <c r="AR139" s="374"/>
      <c r="AS139" s="374"/>
      <c r="AT139" s="374"/>
      <c r="AU139" s="374"/>
      <c r="AV139" s="374"/>
      <c r="AW139" s="374"/>
      <c r="AX139" s="374"/>
      <c r="AY139" s="78"/>
    </row>
    <row r="140" spans="1:51" s="50" customFormat="1" ht="15" customHeight="1" x14ac:dyDescent="0.25">
      <c r="B140" s="159" t="s">
        <v>149</v>
      </c>
      <c r="C140" s="159"/>
      <c r="D140" s="159"/>
      <c r="E140" s="159"/>
      <c r="F140" s="159"/>
      <c r="G140" s="159"/>
      <c r="H140" s="159"/>
      <c r="I140" s="159"/>
      <c r="J140" s="159"/>
      <c r="K140" s="159"/>
      <c r="L140" s="159"/>
      <c r="M140" s="159"/>
      <c r="N140" s="159"/>
      <c r="O140" s="159"/>
      <c r="P140" s="159"/>
      <c r="Q140" s="159"/>
      <c r="R140" s="159"/>
      <c r="S140" s="159"/>
      <c r="T140" s="387" t="s">
        <v>23</v>
      </c>
      <c r="U140" s="387">
        <f>IFERROR(IF(OR(U139/T139-1&gt;2,U139/T139-1&lt;-0.95),"-",U139/T139-1),"-")</f>
        <v>-1.7144321104947013E-2</v>
      </c>
      <c r="V140" s="388">
        <f>IFERROR(IF(OR(V139/U139-1&gt;2,V139/U139-1&lt;-0.95),"-",V139/U139-1),"-")</f>
        <v>-1.6368826344751009E-2</v>
      </c>
      <c r="W140" s="389">
        <f>IFERROR(IF(OR(W139/V139-1&gt;2,W139/V139-1&lt;-0.95),"-",W139/V139-1),"-")</f>
        <v>1.2375476892221737E-2</v>
      </c>
      <c r="X140" s="387">
        <f t="shared" si="50"/>
        <v>1.223635829030556E-2</v>
      </c>
      <c r="Y140" s="387"/>
      <c r="Z140" s="374"/>
      <c r="AA140" s="389" t="str">
        <f>IFERROR(IF(OR(AA139/#REF!-1&gt;2,AA139/#REF!-1&lt;-0.95),"-",AA139/#REF!-1),"-")</f>
        <v>-</v>
      </c>
      <c r="AB140" s="389" t="str">
        <f>IFERROR(IF(OR(AB139/#REF!-1&gt;2,AB139/#REF!-1&lt;-0.95),"-",AB139/#REF!-1),"-")</f>
        <v>-</v>
      </c>
      <c r="AC140" s="389" t="str">
        <f>IFERROR(IF(OR(AC139/#REF!-1&gt;2,AC139/#REF!-1&lt;-0.95),"-",AC139/#REF!-1),"-")</f>
        <v>-</v>
      </c>
      <c r="AD140" s="389">
        <f>IFERROR(IF(OR(AD139/W139-1&gt;2,AD139/W139-1&lt;-0.95),"-",AD139/W139-1),"-")</f>
        <v>1.223635829030556E-2</v>
      </c>
      <c r="AE140" s="389">
        <f>IFERROR(IF(OR(AE139/AA139-1&gt;2,AE139/AA139-1&lt;-0.95),"-",AE139/AA139-1),"-")</f>
        <v>3.8543212827647499E-2</v>
      </c>
      <c r="AF140" s="389">
        <f>IFERROR(IF(OR(AF139/AB139-1&gt;2,AF139/AB139-1&lt;-0.95),"-",AF139/AB139-1),"-")</f>
        <v>2.1642757134044954E-2</v>
      </c>
      <c r="AI140" s="374"/>
      <c r="AJ140" s="389"/>
      <c r="AK140" s="389"/>
      <c r="AL140" s="389"/>
      <c r="AM140" s="389"/>
      <c r="AN140" s="389"/>
      <c r="AO140" s="389"/>
      <c r="AP140" s="389"/>
      <c r="AQ140" s="389"/>
      <c r="AR140" s="374"/>
      <c r="AS140" s="374"/>
      <c r="AT140" s="374"/>
      <c r="AU140" s="374"/>
      <c r="AV140" s="374"/>
      <c r="AW140" s="374"/>
      <c r="AX140" s="374"/>
      <c r="AY140" s="78"/>
    </row>
    <row r="141" spans="1:51" s="41" customFormat="1" ht="15" customHeight="1" x14ac:dyDescent="0.25">
      <c r="B141" s="78"/>
      <c r="C141" s="78"/>
      <c r="D141" s="78"/>
      <c r="E141" s="78"/>
      <c r="F141" s="78"/>
      <c r="G141" s="78"/>
      <c r="H141" s="78"/>
      <c r="I141" s="78"/>
      <c r="J141" s="78"/>
      <c r="K141" s="78"/>
      <c r="L141" s="78"/>
      <c r="M141" s="78"/>
      <c r="N141" s="78"/>
      <c r="O141" s="78"/>
      <c r="P141" s="78"/>
      <c r="Q141" s="78"/>
      <c r="R141" s="78"/>
      <c r="S141" s="78"/>
      <c r="T141" s="374"/>
      <c r="U141" s="374"/>
      <c r="V141" s="374"/>
      <c r="W141" s="374"/>
      <c r="X141" s="374"/>
      <c r="Y141" s="374"/>
      <c r="Z141" s="235"/>
      <c r="AA141" s="374"/>
      <c r="AB141" s="374"/>
      <c r="AC141" s="374"/>
      <c r="AD141" s="374"/>
      <c r="AE141" s="374"/>
      <c r="AF141" s="374"/>
      <c r="AG141" s="374"/>
      <c r="AH141" s="374"/>
      <c r="AI141" s="235"/>
      <c r="AJ141" s="374"/>
      <c r="AK141" s="374"/>
      <c r="AL141" s="374"/>
      <c r="AM141" s="374"/>
      <c r="AN141" s="374"/>
      <c r="AO141" s="374"/>
      <c r="AP141" s="374"/>
      <c r="AQ141" s="374"/>
      <c r="AR141" s="235"/>
      <c r="AS141" s="235"/>
      <c r="AT141" s="235"/>
      <c r="AU141" s="235"/>
      <c r="AV141" s="235"/>
      <c r="AW141" s="235"/>
      <c r="AX141" s="235"/>
      <c r="AY141"/>
    </row>
    <row r="142" spans="1:51" ht="30" customHeight="1" x14ac:dyDescent="0.25">
      <c r="B142" s="187" t="s">
        <v>68</v>
      </c>
      <c r="C142" s="187"/>
      <c r="D142" s="187"/>
      <c r="E142" s="187"/>
      <c r="F142" s="187"/>
      <c r="G142" s="187"/>
      <c r="H142" s="187"/>
      <c r="I142" s="187"/>
      <c r="J142" s="187"/>
      <c r="K142" s="187"/>
      <c r="L142" s="187"/>
      <c r="M142" s="187"/>
      <c r="N142" s="187"/>
      <c r="O142" s="187"/>
      <c r="P142" s="187"/>
      <c r="Q142" s="187"/>
      <c r="R142" s="187"/>
      <c r="S142" s="187"/>
    </row>
    <row r="143" spans="1:51" ht="15" customHeight="1" x14ac:dyDescent="0.25">
      <c r="B143" s="165" t="s">
        <v>119</v>
      </c>
      <c r="C143" s="176"/>
      <c r="D143" s="176"/>
      <c r="E143" s="176"/>
      <c r="F143" s="176"/>
      <c r="G143" s="176"/>
      <c r="H143" s="176"/>
      <c r="I143" s="176"/>
      <c r="J143" s="176"/>
      <c r="K143" s="176"/>
      <c r="L143" s="176"/>
      <c r="M143" s="176"/>
      <c r="N143" s="176"/>
      <c r="O143" s="176"/>
      <c r="P143" s="176"/>
      <c r="Q143" s="176"/>
      <c r="R143" s="176"/>
      <c r="S143" s="176"/>
      <c r="T143" s="240">
        <v>2018</v>
      </c>
      <c r="U143" s="240">
        <v>2019</v>
      </c>
      <c r="V143" s="240">
        <v>2020</v>
      </c>
      <c r="W143" s="240">
        <v>2021</v>
      </c>
      <c r="X143" s="241">
        <v>2022</v>
      </c>
      <c r="Y143" s="242">
        <v>2023</v>
      </c>
      <c r="AA143" s="243" t="s">
        <v>283</v>
      </c>
      <c r="AB143" s="243" t="s">
        <v>284</v>
      </c>
      <c r="AC143" s="243" t="s">
        <v>285</v>
      </c>
      <c r="AD143" s="243">
        <v>2022</v>
      </c>
      <c r="AE143" s="244" t="s">
        <v>313</v>
      </c>
      <c r="AF143" s="244" t="s">
        <v>314</v>
      </c>
      <c r="AG143" s="245" t="s">
        <v>315</v>
      </c>
      <c r="AH143" s="246">
        <v>2023</v>
      </c>
      <c r="AJ143" s="243" t="s">
        <v>283</v>
      </c>
      <c r="AK143" s="243" t="s">
        <v>286</v>
      </c>
      <c r="AL143" s="243" t="s">
        <v>287</v>
      </c>
      <c r="AM143" s="243" t="s">
        <v>288</v>
      </c>
      <c r="AN143" s="244" t="s">
        <v>313</v>
      </c>
      <c r="AO143" s="244" t="s">
        <v>318</v>
      </c>
      <c r="AP143" s="244" t="s">
        <v>316</v>
      </c>
      <c r="AQ143" s="244" t="s">
        <v>317</v>
      </c>
    </row>
    <row r="144" spans="1:51" ht="15" customHeight="1" x14ac:dyDescent="0.25">
      <c r="B144" s="77" t="s">
        <v>120</v>
      </c>
      <c r="C144" s="77"/>
      <c r="D144" s="77"/>
      <c r="E144" s="77"/>
      <c r="F144" s="77"/>
      <c r="G144" s="77"/>
      <c r="H144" s="77"/>
      <c r="I144" s="77"/>
      <c r="J144" s="77"/>
      <c r="K144" s="77"/>
      <c r="L144" s="77"/>
      <c r="M144" s="77"/>
      <c r="N144" s="77"/>
      <c r="O144" s="77"/>
      <c r="P144" s="77"/>
      <c r="Q144" s="77"/>
      <c r="R144" s="77"/>
      <c r="S144" s="77"/>
      <c r="T144" s="375">
        <v>192.80258695999999</v>
      </c>
      <c r="U144" s="375">
        <v>197.16757963000003</v>
      </c>
      <c r="V144" s="375">
        <v>193.32943890000004</v>
      </c>
      <c r="W144" s="375">
        <v>469.52620120999995</v>
      </c>
      <c r="X144" s="375">
        <f t="shared" ref="X144:X153" si="51">AD144</f>
        <v>430.64320598999996</v>
      </c>
      <c r="Y144" s="375"/>
      <c r="AA144" s="375">
        <v>108.54647230999998</v>
      </c>
      <c r="AB144" s="375">
        <v>216.61140820000003</v>
      </c>
      <c r="AC144" s="375">
        <v>326.50844017999998</v>
      </c>
      <c r="AD144" s="375">
        <v>430.64320598999996</v>
      </c>
      <c r="AE144" s="375">
        <v>110.64497575000003</v>
      </c>
      <c r="AF144" s="375">
        <v>220.94762423</v>
      </c>
      <c r="AJ144" s="375">
        <f>AA144</f>
        <v>108.54647230999998</v>
      </c>
      <c r="AK144" s="375">
        <f t="shared" ref="AK144:AK153" si="52">AB144-AA144</f>
        <v>108.06493589000004</v>
      </c>
      <c r="AL144" s="375">
        <f t="shared" ref="AL144:AL153" si="53">AC144-AB144</f>
        <v>109.89703197999995</v>
      </c>
      <c r="AM144" s="375">
        <f>AD144-AC144</f>
        <v>104.13476580999998</v>
      </c>
      <c r="AN144" s="375">
        <f>AE144</f>
        <v>110.64497575000003</v>
      </c>
      <c r="AO144" s="375">
        <f t="shared" ref="AO144:AO153" si="54">AF144-AE144</f>
        <v>110.30264847999997</v>
      </c>
      <c r="AP144" s="375"/>
      <c r="AQ144" s="375"/>
    </row>
    <row r="145" spans="1:51" s="48" customFormat="1" ht="15" customHeight="1" x14ac:dyDescent="0.25">
      <c r="A145" s="78"/>
      <c r="B145" s="206" t="s">
        <v>441</v>
      </c>
      <c r="C145" s="81"/>
      <c r="D145" s="81"/>
      <c r="E145" s="81"/>
      <c r="F145" s="81"/>
      <c r="G145" s="81"/>
      <c r="H145" s="81"/>
      <c r="I145" s="81"/>
      <c r="J145" s="81"/>
      <c r="K145" s="81"/>
      <c r="L145" s="81"/>
      <c r="M145" s="81"/>
      <c r="N145" s="81"/>
      <c r="O145" s="81"/>
      <c r="P145" s="81"/>
      <c r="Q145" s="81"/>
      <c r="R145" s="81"/>
      <c r="S145" s="81"/>
      <c r="T145" s="376">
        <v>189.3460364494</v>
      </c>
      <c r="U145" s="376">
        <v>190.53366329344601</v>
      </c>
      <c r="V145" s="376">
        <v>189.58844414708201</v>
      </c>
      <c r="W145" s="376">
        <v>395.60355223775395</v>
      </c>
      <c r="X145" s="376">
        <f t="shared" si="51"/>
        <v>399.34322314000002</v>
      </c>
      <c r="Y145" s="376"/>
      <c r="Z145" s="374"/>
      <c r="AA145" s="376">
        <v>99.839086640000005</v>
      </c>
      <c r="AB145" s="376">
        <v>199.67817329999997</v>
      </c>
      <c r="AC145" s="376">
        <v>299.50741736999998</v>
      </c>
      <c r="AD145" s="376">
        <v>399.34322314000002</v>
      </c>
      <c r="AE145" s="376">
        <v>100.51627387000001</v>
      </c>
      <c r="AF145" s="376">
        <v>201.03254774000001</v>
      </c>
      <c r="AI145" s="374"/>
      <c r="AJ145" s="376">
        <f t="shared" ref="AJ145:AJ153" si="55">AA145</f>
        <v>99.839086640000005</v>
      </c>
      <c r="AK145" s="376">
        <f t="shared" si="52"/>
        <v>99.839086659999964</v>
      </c>
      <c r="AL145" s="376">
        <f t="shared" si="53"/>
        <v>99.829244070000016</v>
      </c>
      <c r="AM145" s="376">
        <f t="shared" ref="AM145:AM153" si="56">AD145-AC145</f>
        <v>99.835805770000036</v>
      </c>
      <c r="AN145" s="376">
        <f t="shared" ref="AN145:AN153" si="57">AE145</f>
        <v>100.51627387000001</v>
      </c>
      <c r="AO145" s="376">
        <f t="shared" si="54"/>
        <v>100.51627387000001</v>
      </c>
      <c r="AP145" s="376"/>
      <c r="AQ145" s="376"/>
      <c r="AR145" s="374"/>
      <c r="AS145" s="374"/>
      <c r="AT145" s="374"/>
      <c r="AU145" s="374"/>
      <c r="AV145" s="374"/>
      <c r="AW145" s="374"/>
      <c r="AX145" s="374"/>
      <c r="AY145" s="78"/>
    </row>
    <row r="146" spans="1:51" s="48" customFormat="1" ht="15" customHeight="1" x14ac:dyDescent="0.25">
      <c r="B146" s="207" t="s">
        <v>449</v>
      </c>
      <c r="C146" s="82"/>
      <c r="D146" s="82"/>
      <c r="E146" s="82"/>
      <c r="F146" s="82"/>
      <c r="G146" s="82"/>
      <c r="H146" s="82"/>
      <c r="I146" s="82"/>
      <c r="J146" s="82"/>
      <c r="K146" s="82"/>
      <c r="L146" s="82"/>
      <c r="M146" s="82"/>
      <c r="N146" s="82"/>
      <c r="O146" s="82"/>
      <c r="P146" s="82"/>
      <c r="Q146" s="82"/>
      <c r="R146" s="82"/>
      <c r="S146" s="82"/>
      <c r="T146" s="376">
        <v>3.4565501899999993</v>
      </c>
      <c r="U146" s="376">
        <v>6.6339163399999999</v>
      </c>
      <c r="V146" s="376">
        <v>3.7409947529180272</v>
      </c>
      <c r="W146" s="376">
        <v>73.922648972246009</v>
      </c>
      <c r="X146" s="376">
        <f t="shared" si="51"/>
        <v>31.299982849999935</v>
      </c>
      <c r="Y146" s="376"/>
      <c r="Z146" s="374"/>
      <c r="AA146" s="376">
        <v>8.7073856699999794</v>
      </c>
      <c r="AB146" s="376">
        <v>16.933234900000059</v>
      </c>
      <c r="AC146" s="376">
        <v>27.001022809999995</v>
      </c>
      <c r="AD146" s="376">
        <v>31.299982849999935</v>
      </c>
      <c r="AE146" s="376">
        <v>10.128701880000023</v>
      </c>
      <c r="AF146" s="376">
        <v>19.91507648999999</v>
      </c>
      <c r="AI146" s="374"/>
      <c r="AJ146" s="376">
        <f t="shared" si="55"/>
        <v>8.7073856699999794</v>
      </c>
      <c r="AK146" s="376">
        <f t="shared" si="52"/>
        <v>8.2258492300000796</v>
      </c>
      <c r="AL146" s="376">
        <f t="shared" si="53"/>
        <v>10.067787909999936</v>
      </c>
      <c r="AM146" s="376">
        <f t="shared" si="56"/>
        <v>4.2989600399999404</v>
      </c>
      <c r="AN146" s="376">
        <f t="shared" si="57"/>
        <v>10.128701880000023</v>
      </c>
      <c r="AO146" s="376">
        <f t="shared" si="54"/>
        <v>9.7863746099999673</v>
      </c>
      <c r="AP146" s="376"/>
      <c r="AQ146" s="376"/>
      <c r="AR146" s="374"/>
      <c r="AS146" s="374"/>
      <c r="AT146" s="374"/>
      <c r="AU146" s="374"/>
      <c r="AV146" s="374"/>
      <c r="AW146" s="374"/>
      <c r="AX146" s="374"/>
      <c r="AY146" s="78"/>
    </row>
    <row r="147" spans="1:51" ht="15" customHeight="1" x14ac:dyDescent="0.25">
      <c r="B147" s="81" t="s">
        <v>166</v>
      </c>
      <c r="C147" s="81"/>
      <c r="D147" s="81"/>
      <c r="E147" s="81"/>
      <c r="F147" s="81"/>
      <c r="G147" s="81"/>
      <c r="H147" s="81"/>
      <c r="I147" s="81"/>
      <c r="J147" s="81"/>
      <c r="K147" s="81"/>
      <c r="L147" s="81"/>
      <c r="M147" s="81"/>
      <c r="N147" s="81"/>
      <c r="O147" s="81"/>
      <c r="P147" s="81"/>
      <c r="Q147" s="81"/>
      <c r="R147" s="81"/>
      <c r="S147" s="81"/>
      <c r="T147" s="376">
        <v>55.451630630000004</v>
      </c>
      <c r="U147" s="376">
        <v>54.736659240000009</v>
      </c>
      <c r="V147" s="376">
        <v>58.261909109999998</v>
      </c>
      <c r="W147" s="376">
        <v>117.31194746000001</v>
      </c>
      <c r="X147" s="376">
        <f t="shared" si="51"/>
        <v>101.45760804000001</v>
      </c>
      <c r="Y147" s="376"/>
      <c r="AA147" s="376">
        <v>23.918724539999996</v>
      </c>
      <c r="AB147" s="376">
        <v>48.603093699999995</v>
      </c>
      <c r="AC147" s="376">
        <v>71.534002400000006</v>
      </c>
      <c r="AD147" s="376">
        <v>101.45760804000001</v>
      </c>
      <c r="AE147" s="376">
        <v>26.574605139999992</v>
      </c>
      <c r="AF147" s="376">
        <v>53.052533549999993</v>
      </c>
      <c r="AJ147" s="376">
        <f t="shared" si="55"/>
        <v>23.918724539999996</v>
      </c>
      <c r="AK147" s="376">
        <f t="shared" si="52"/>
        <v>24.684369159999999</v>
      </c>
      <c r="AL147" s="376">
        <f t="shared" si="53"/>
        <v>22.93090870000001</v>
      </c>
      <c r="AM147" s="376">
        <f t="shared" si="56"/>
        <v>29.923605640000005</v>
      </c>
      <c r="AN147" s="376">
        <f t="shared" si="57"/>
        <v>26.574605139999992</v>
      </c>
      <c r="AO147" s="376">
        <f t="shared" si="54"/>
        <v>26.477928410000001</v>
      </c>
      <c r="AP147" s="376"/>
      <c r="AQ147" s="376"/>
    </row>
    <row r="148" spans="1:51" ht="15" customHeight="1" x14ac:dyDescent="0.25">
      <c r="B148" s="82" t="s">
        <v>167</v>
      </c>
      <c r="C148" s="82"/>
      <c r="D148" s="82"/>
      <c r="E148" s="82"/>
      <c r="F148" s="82"/>
      <c r="G148" s="82"/>
      <c r="H148" s="82"/>
      <c r="I148" s="82"/>
      <c r="J148" s="82"/>
      <c r="K148" s="82"/>
      <c r="L148" s="82"/>
      <c r="M148" s="82"/>
      <c r="N148" s="82"/>
      <c r="O148" s="82"/>
      <c r="P148" s="82"/>
      <c r="Q148" s="82"/>
      <c r="R148" s="82"/>
      <c r="S148" s="82"/>
      <c r="T148" s="376">
        <v>-7.2106588700000005</v>
      </c>
      <c r="U148" s="376">
        <v>-12.210933509999998</v>
      </c>
      <c r="V148" s="376">
        <v>-35.10449792</v>
      </c>
      <c r="W148" s="376">
        <v>-16.664662100000005</v>
      </c>
      <c r="X148" s="376">
        <f t="shared" si="51"/>
        <v>-28.43463919999763</v>
      </c>
      <c r="Y148" s="376"/>
      <c r="AA148" s="376">
        <v>-9.240576990000001</v>
      </c>
      <c r="AB148" s="376">
        <v>-21.093707479997626</v>
      </c>
      <c r="AC148" s="376">
        <v>-25.32434893999763</v>
      </c>
      <c r="AD148" s="376">
        <v>-28.43463919999763</v>
      </c>
      <c r="AE148" s="376">
        <v>-2.9821804199999997</v>
      </c>
      <c r="AF148" s="376">
        <v>-7.2583532600000016</v>
      </c>
      <c r="AJ148" s="376">
        <f t="shared" si="55"/>
        <v>-9.240576990000001</v>
      </c>
      <c r="AK148" s="376">
        <f t="shared" si="52"/>
        <v>-11.853130489997625</v>
      </c>
      <c r="AL148" s="376">
        <f t="shared" si="53"/>
        <v>-4.2306414600000046</v>
      </c>
      <c r="AM148" s="376">
        <f t="shared" si="56"/>
        <v>-3.1102902599999993</v>
      </c>
      <c r="AN148" s="376">
        <f t="shared" si="57"/>
        <v>-2.9821804199999997</v>
      </c>
      <c r="AO148" s="376">
        <f t="shared" si="54"/>
        <v>-4.2761728400000019</v>
      </c>
      <c r="AP148" s="376"/>
      <c r="AQ148" s="376"/>
    </row>
    <row r="149" spans="1:51" ht="15" customHeight="1" x14ac:dyDescent="0.25">
      <c r="B149" s="87" t="s">
        <v>168</v>
      </c>
      <c r="C149" s="87"/>
      <c r="D149" s="87"/>
      <c r="E149" s="87"/>
      <c r="F149" s="87"/>
      <c r="G149" s="87"/>
      <c r="H149" s="87"/>
      <c r="I149" s="87"/>
      <c r="J149" s="87"/>
      <c r="K149" s="87"/>
      <c r="L149" s="87"/>
      <c r="M149" s="87"/>
      <c r="N149" s="87"/>
      <c r="O149" s="87"/>
      <c r="P149" s="87"/>
      <c r="Q149" s="87"/>
      <c r="R149" s="87"/>
      <c r="S149" s="87"/>
      <c r="T149" s="375">
        <v>48.240971760000008</v>
      </c>
      <c r="U149" s="375">
        <v>42.525725730000005</v>
      </c>
      <c r="V149" s="375">
        <v>23.157411189999998</v>
      </c>
      <c r="W149" s="375">
        <v>100.64728536000001</v>
      </c>
      <c r="X149" s="375">
        <f t="shared" si="51"/>
        <v>73.022968840002378</v>
      </c>
      <c r="Y149" s="375"/>
      <c r="AA149" s="375">
        <v>14.678147549999995</v>
      </c>
      <c r="AB149" s="375">
        <v>27.509386220002369</v>
      </c>
      <c r="AC149" s="375">
        <v>46.209653460002372</v>
      </c>
      <c r="AD149" s="375">
        <v>73.022968840002378</v>
      </c>
      <c r="AE149" s="375">
        <v>23.592424719999993</v>
      </c>
      <c r="AF149" s="375">
        <v>45.794180289999993</v>
      </c>
      <c r="AJ149" s="375">
        <f t="shared" si="55"/>
        <v>14.678147549999995</v>
      </c>
      <c r="AK149" s="375">
        <f t="shared" si="52"/>
        <v>12.831238670002374</v>
      </c>
      <c r="AL149" s="375">
        <f t="shared" si="53"/>
        <v>18.700267240000002</v>
      </c>
      <c r="AM149" s="375">
        <f t="shared" si="56"/>
        <v>26.813315380000006</v>
      </c>
      <c r="AN149" s="375">
        <f t="shared" si="57"/>
        <v>23.592424719999993</v>
      </c>
      <c r="AO149" s="375">
        <f t="shared" si="54"/>
        <v>22.20175557</v>
      </c>
      <c r="AP149" s="375"/>
      <c r="AQ149" s="375"/>
    </row>
    <row r="150" spans="1:51" ht="15" customHeight="1" x14ac:dyDescent="0.25">
      <c r="B150" s="78" t="s">
        <v>169</v>
      </c>
      <c r="T150" s="381" t="s">
        <v>23</v>
      </c>
      <c r="U150" s="376">
        <v>0</v>
      </c>
      <c r="V150" s="376">
        <v>-3.6878989999999998</v>
      </c>
      <c r="W150" s="376">
        <v>0</v>
      </c>
      <c r="X150" s="376" t="str">
        <f t="shared" si="51"/>
        <v>-</v>
      </c>
      <c r="Y150" s="376"/>
      <c r="AA150" s="376">
        <v>0</v>
      </c>
      <c r="AB150" s="376">
        <v>-9.7913249999999993E-2</v>
      </c>
      <c r="AC150" s="376" t="s">
        <v>23</v>
      </c>
      <c r="AD150" s="376" t="s">
        <v>23</v>
      </c>
      <c r="AE150" s="376" t="s">
        <v>23</v>
      </c>
      <c r="AF150" s="376" t="s">
        <v>23</v>
      </c>
      <c r="AJ150" s="376">
        <f>AA150</f>
        <v>0</v>
      </c>
      <c r="AK150" s="376">
        <f>AB150-AA150</f>
        <v>-9.7913249999999993E-2</v>
      </c>
      <c r="AL150" s="376" t="e">
        <f>AC150-AB150</f>
        <v>#VALUE!</v>
      </c>
      <c r="AM150" s="376" t="e">
        <f>AD150-AC150</f>
        <v>#VALUE!</v>
      </c>
      <c r="AN150" s="376" t="str">
        <f t="shared" si="57"/>
        <v>-</v>
      </c>
      <c r="AO150" s="376" t="e">
        <f>AF150-AE150</f>
        <v>#VALUE!</v>
      </c>
      <c r="AP150" s="376"/>
      <c r="AQ150" s="376"/>
    </row>
    <row r="151" spans="1:51" ht="15" customHeight="1" x14ac:dyDescent="0.25">
      <c r="B151" s="87" t="s">
        <v>90</v>
      </c>
      <c r="C151" s="87"/>
      <c r="D151" s="87"/>
      <c r="E151" s="87"/>
      <c r="F151" s="87"/>
      <c r="G151" s="87"/>
      <c r="H151" s="87"/>
      <c r="I151" s="87"/>
      <c r="J151" s="87"/>
      <c r="K151" s="87"/>
      <c r="L151" s="87"/>
      <c r="M151" s="87"/>
      <c r="N151" s="87"/>
      <c r="O151" s="87"/>
      <c r="P151" s="87"/>
      <c r="Q151" s="87"/>
      <c r="R151" s="87"/>
      <c r="S151" s="87"/>
      <c r="T151" s="375">
        <v>144.56161519999998</v>
      </c>
      <c r="U151" s="375">
        <v>154.64185390000003</v>
      </c>
      <c r="V151" s="375">
        <v>166.48412870999991</v>
      </c>
      <c r="W151" s="375">
        <v>368.87891584999994</v>
      </c>
      <c r="X151" s="375">
        <f t="shared" si="51"/>
        <v>357.71815039999763</v>
      </c>
      <c r="Y151" s="375"/>
      <c r="AA151" s="375">
        <v>93.86832475999995</v>
      </c>
      <c r="AB151" s="375">
        <v>189.19993522999766</v>
      </c>
      <c r="AC151" s="375">
        <v>280.39669996999771</v>
      </c>
      <c r="AD151" s="375">
        <v>357.71815039999763</v>
      </c>
      <c r="AE151" s="375">
        <v>87.052551030000046</v>
      </c>
      <c r="AF151" s="375">
        <v>175.15344393999999</v>
      </c>
      <c r="AJ151" s="375">
        <f t="shared" si="55"/>
        <v>93.86832475999995</v>
      </c>
      <c r="AK151" s="375">
        <f t="shared" si="52"/>
        <v>95.331610469997713</v>
      </c>
      <c r="AL151" s="375">
        <f>AC151-AB151</f>
        <v>91.196764740000049</v>
      </c>
      <c r="AM151" s="375">
        <f t="shared" si="56"/>
        <v>77.321450429999913</v>
      </c>
      <c r="AN151" s="375">
        <f t="shared" si="57"/>
        <v>87.052551030000046</v>
      </c>
      <c r="AO151" s="375">
        <f t="shared" si="54"/>
        <v>88.100892909999942</v>
      </c>
      <c r="AP151" s="375"/>
      <c r="AQ151" s="375"/>
    </row>
    <row r="152" spans="1:51" ht="15" customHeight="1" x14ac:dyDescent="0.25">
      <c r="B152" s="85" t="s">
        <v>170</v>
      </c>
      <c r="C152" s="85"/>
      <c r="D152" s="85"/>
      <c r="E152" s="85"/>
      <c r="F152" s="85"/>
      <c r="G152" s="85"/>
      <c r="H152" s="85"/>
      <c r="I152" s="85"/>
      <c r="J152" s="85"/>
      <c r="K152" s="85"/>
      <c r="L152" s="85"/>
      <c r="M152" s="85"/>
      <c r="N152" s="85"/>
      <c r="O152" s="85"/>
      <c r="P152" s="85"/>
      <c r="Q152" s="85"/>
      <c r="R152" s="85"/>
      <c r="S152" s="85"/>
      <c r="T152" s="376">
        <v>31.356791340000001</v>
      </c>
      <c r="U152" s="376">
        <v>35.710161979999988</v>
      </c>
      <c r="V152" s="376">
        <v>39.191498160000009</v>
      </c>
      <c r="W152" s="376">
        <v>129.5881512</v>
      </c>
      <c r="X152" s="376">
        <f t="shared" si="51"/>
        <v>124.58817736000002</v>
      </c>
      <c r="Y152" s="376"/>
      <c r="AA152" s="376">
        <v>31.626546989999998</v>
      </c>
      <c r="AB152" s="376">
        <v>63.479823940000003</v>
      </c>
      <c r="AC152" s="376">
        <v>95.441778959999979</v>
      </c>
      <c r="AD152" s="376">
        <v>124.58817736000002</v>
      </c>
      <c r="AE152" s="376">
        <v>33.231589669999998</v>
      </c>
      <c r="AF152" s="376">
        <v>66.656130960000013</v>
      </c>
      <c r="AJ152" s="376">
        <f t="shared" si="55"/>
        <v>31.626546989999998</v>
      </c>
      <c r="AK152" s="376">
        <f t="shared" si="52"/>
        <v>31.853276950000005</v>
      </c>
      <c r="AL152" s="376">
        <f t="shared" si="53"/>
        <v>31.961955019999976</v>
      </c>
      <c r="AM152" s="376">
        <f t="shared" si="56"/>
        <v>29.146398400000038</v>
      </c>
      <c r="AN152" s="376">
        <f t="shared" si="57"/>
        <v>33.231589669999998</v>
      </c>
      <c r="AO152" s="376">
        <f t="shared" si="54"/>
        <v>33.424541290000015</v>
      </c>
      <c r="AP152" s="376"/>
      <c r="AQ152" s="376"/>
    </row>
    <row r="153" spans="1:51" ht="15" customHeight="1" x14ac:dyDescent="0.25">
      <c r="B153" s="87" t="s">
        <v>95</v>
      </c>
      <c r="C153" s="87"/>
      <c r="D153" s="87"/>
      <c r="E153" s="87"/>
      <c r="F153" s="87"/>
      <c r="G153" s="87"/>
      <c r="H153" s="87"/>
      <c r="I153" s="87"/>
      <c r="J153" s="87"/>
      <c r="K153" s="87"/>
      <c r="L153" s="87"/>
      <c r="M153" s="87"/>
      <c r="N153" s="87"/>
      <c r="O153" s="87"/>
      <c r="P153" s="87"/>
      <c r="Q153" s="87"/>
      <c r="R153" s="87"/>
      <c r="S153" s="87"/>
      <c r="T153" s="375">
        <v>113.20482385999996</v>
      </c>
      <c r="U153" s="375">
        <v>118.93169192000002</v>
      </c>
      <c r="V153" s="375">
        <v>127.29263055</v>
      </c>
      <c r="W153" s="375">
        <v>239.29076465000009</v>
      </c>
      <c r="X153" s="375">
        <f t="shared" si="51"/>
        <v>233.12997303999757</v>
      </c>
      <c r="Y153" s="375"/>
      <c r="AA153" s="375">
        <v>62.241777769999949</v>
      </c>
      <c r="AB153" s="375">
        <v>125.72011128999767</v>
      </c>
      <c r="AC153" s="375">
        <v>184.95492100999761</v>
      </c>
      <c r="AD153" s="375">
        <v>233.12997303999757</v>
      </c>
      <c r="AE153" s="375">
        <v>53.820961360000005</v>
      </c>
      <c r="AF153" s="375">
        <v>108.49731297999999</v>
      </c>
      <c r="AJ153" s="375">
        <f t="shared" si="55"/>
        <v>62.241777769999949</v>
      </c>
      <c r="AK153" s="375">
        <f t="shared" si="52"/>
        <v>63.478333519997726</v>
      </c>
      <c r="AL153" s="375">
        <f t="shared" si="53"/>
        <v>59.23480971999993</v>
      </c>
      <c r="AM153" s="375">
        <f t="shared" si="56"/>
        <v>48.175052029999961</v>
      </c>
      <c r="AN153" s="375">
        <f t="shared" si="57"/>
        <v>53.820961360000005</v>
      </c>
      <c r="AO153" s="375">
        <f t="shared" si="54"/>
        <v>54.676351619999984</v>
      </c>
      <c r="AP153" s="375"/>
      <c r="AQ153" s="375"/>
    </row>
    <row r="154" spans="1:51" s="48" customFormat="1" ht="15" customHeight="1" x14ac:dyDescent="0.25">
      <c r="B154" s="88"/>
      <c r="C154" s="88"/>
      <c r="D154" s="88"/>
      <c r="E154" s="88"/>
      <c r="F154" s="88"/>
      <c r="G154" s="88"/>
      <c r="H154" s="88"/>
      <c r="I154" s="88"/>
      <c r="J154" s="88"/>
      <c r="K154" s="88"/>
      <c r="L154" s="88"/>
      <c r="M154" s="88"/>
      <c r="N154" s="88"/>
      <c r="O154" s="88"/>
      <c r="P154" s="88"/>
      <c r="Q154" s="88"/>
      <c r="R154" s="88"/>
      <c r="S154" s="88"/>
      <c r="T154" s="374"/>
      <c r="U154" s="374"/>
      <c r="V154" s="374"/>
      <c r="W154" s="374"/>
      <c r="X154" s="374"/>
      <c r="Y154" s="374"/>
      <c r="Z154" s="374"/>
      <c r="AA154" s="374"/>
      <c r="AB154" s="374"/>
      <c r="AC154" s="374"/>
      <c r="AD154" s="374"/>
      <c r="AE154" s="374"/>
      <c r="AF154" s="374"/>
      <c r="AG154" s="374"/>
      <c r="AH154" s="374"/>
      <c r="AI154" s="374"/>
      <c r="AJ154" s="374"/>
      <c r="AK154" s="374"/>
      <c r="AL154" s="374"/>
      <c r="AM154" s="374"/>
      <c r="AN154" s="374"/>
      <c r="AO154" s="374"/>
      <c r="AP154" s="374"/>
      <c r="AQ154" s="374"/>
      <c r="AR154" s="374"/>
      <c r="AS154" s="374"/>
      <c r="AT154" s="374"/>
      <c r="AU154" s="374"/>
      <c r="AV154" s="374"/>
      <c r="AW154" s="374"/>
      <c r="AX154" s="374"/>
      <c r="AY154" s="78"/>
    </row>
    <row r="155" spans="1:51" s="48" customFormat="1" ht="15" customHeight="1" x14ac:dyDescent="0.25">
      <c r="B155" s="175" t="s">
        <v>96</v>
      </c>
      <c r="C155" s="175"/>
      <c r="D155" s="175"/>
      <c r="E155" s="175"/>
      <c r="F155" s="175"/>
      <c r="G155" s="175"/>
      <c r="H155" s="175"/>
      <c r="I155" s="175"/>
      <c r="J155" s="175"/>
      <c r="K155" s="175"/>
      <c r="L155" s="175"/>
      <c r="M155" s="175"/>
      <c r="N155" s="175"/>
      <c r="O155" s="175"/>
      <c r="P155" s="175"/>
      <c r="Q155" s="175"/>
      <c r="R155" s="175"/>
      <c r="S155" s="175"/>
      <c r="T155" s="240">
        <v>2018</v>
      </c>
      <c r="U155" s="240">
        <v>2019</v>
      </c>
      <c r="V155" s="240">
        <v>2020</v>
      </c>
      <c r="W155" s="240">
        <v>2021</v>
      </c>
      <c r="X155" s="241">
        <v>2022</v>
      </c>
      <c r="Y155" s="242">
        <v>2023</v>
      </c>
      <c r="Z155" s="374"/>
      <c r="AA155" s="243" t="s">
        <v>283</v>
      </c>
      <c r="AB155" s="243" t="s">
        <v>284</v>
      </c>
      <c r="AC155" s="243" t="s">
        <v>285</v>
      </c>
      <c r="AD155" s="243">
        <v>2022</v>
      </c>
      <c r="AE155" s="244" t="s">
        <v>313</v>
      </c>
      <c r="AF155" s="244" t="s">
        <v>314</v>
      </c>
      <c r="AG155" s="245" t="s">
        <v>315</v>
      </c>
      <c r="AH155" s="246">
        <v>2023</v>
      </c>
      <c r="AI155" s="374"/>
      <c r="AJ155" s="243" t="s">
        <v>283</v>
      </c>
      <c r="AK155" s="243" t="s">
        <v>286</v>
      </c>
      <c r="AL155" s="243" t="s">
        <v>287</v>
      </c>
      <c r="AM155" s="243" t="s">
        <v>288</v>
      </c>
      <c r="AN155" s="244" t="s">
        <v>313</v>
      </c>
      <c r="AO155" s="244" t="s">
        <v>318</v>
      </c>
      <c r="AP155" s="244" t="s">
        <v>316</v>
      </c>
      <c r="AQ155" s="244" t="s">
        <v>317</v>
      </c>
      <c r="AR155" s="374"/>
      <c r="AS155" s="374"/>
      <c r="AT155" s="374"/>
      <c r="AU155" s="374"/>
      <c r="AV155" s="374"/>
      <c r="AW155" s="374"/>
      <c r="AX155" s="374"/>
      <c r="AY155" s="78"/>
    </row>
    <row r="156" spans="1:51" s="48" customFormat="1" ht="15" customHeight="1" x14ac:dyDescent="0.25">
      <c r="B156" s="50" t="s">
        <v>267</v>
      </c>
      <c r="C156" s="50"/>
      <c r="D156" s="50"/>
      <c r="E156" s="50"/>
      <c r="F156" s="50"/>
      <c r="G156" s="50"/>
      <c r="H156" s="50"/>
      <c r="I156" s="50"/>
      <c r="J156" s="50"/>
      <c r="K156" s="50"/>
      <c r="L156" s="50"/>
      <c r="M156" s="50"/>
      <c r="N156" s="50"/>
      <c r="O156" s="50"/>
      <c r="P156" s="50"/>
      <c r="Q156" s="50"/>
      <c r="R156" s="50"/>
      <c r="S156" s="50"/>
      <c r="T156" s="375">
        <v>950</v>
      </c>
      <c r="U156" s="375">
        <v>950</v>
      </c>
      <c r="V156" s="375">
        <v>1706</v>
      </c>
      <c r="W156" s="375">
        <v>1890.6</v>
      </c>
      <c r="X156" s="375">
        <f>AD156</f>
        <v>1890.6</v>
      </c>
      <c r="Y156" s="375"/>
      <c r="Z156" s="374"/>
      <c r="AA156" s="375">
        <f>'Operating Data'!AA111</f>
        <v>1890.6</v>
      </c>
      <c r="AB156" s="375">
        <f>'Operating Data'!AB111</f>
        <v>1890.6</v>
      </c>
      <c r="AC156" s="375">
        <f>'Operating Data'!AC111</f>
        <v>1890.6</v>
      </c>
      <c r="AD156" s="375">
        <f>'Operating Data'!AD111</f>
        <v>1890.6</v>
      </c>
      <c r="AE156" s="375">
        <f>'Operating Data'!AE111</f>
        <v>1867.4</v>
      </c>
      <c r="AF156" s="375">
        <f>'Operating Data'!AF111</f>
        <v>1867.4</v>
      </c>
      <c r="AI156" s="374"/>
      <c r="AJ156" s="375"/>
      <c r="AK156" s="375"/>
      <c r="AL156" s="375"/>
      <c r="AM156" s="375"/>
      <c r="AN156" s="375"/>
      <c r="AO156" s="375"/>
      <c r="AP156" s="375"/>
      <c r="AQ156" s="375"/>
      <c r="AR156" s="374"/>
      <c r="AS156" s="374"/>
      <c r="AT156" s="374"/>
      <c r="AU156" s="374"/>
      <c r="AV156" s="374"/>
      <c r="AW156" s="374"/>
      <c r="AX156" s="374"/>
      <c r="AY156" s="78"/>
    </row>
    <row r="157" spans="1:51" s="41" customFormat="1" ht="15" customHeight="1" x14ac:dyDescent="0.25">
      <c r="A157" s="48"/>
      <c r="T157" s="399"/>
      <c r="U157" s="399"/>
      <c r="V157" s="399"/>
      <c r="W157" s="399"/>
      <c r="X157" s="399"/>
      <c r="Y157" s="399"/>
      <c r="Z157" s="235"/>
      <c r="AA157" s="399"/>
      <c r="AB157" s="399"/>
      <c r="AC157" s="399"/>
      <c r="AD157" s="399"/>
      <c r="AE157" s="399"/>
      <c r="AF157" s="399"/>
      <c r="AI157" s="235"/>
      <c r="AJ157" s="399"/>
      <c r="AK157" s="399"/>
      <c r="AL157" s="399"/>
      <c r="AM157" s="399"/>
      <c r="AN157" s="399"/>
      <c r="AO157" s="399"/>
      <c r="AP157" s="399"/>
      <c r="AQ157" s="399"/>
      <c r="AR157" s="235"/>
      <c r="AS157" s="235"/>
      <c r="AT157" s="235"/>
      <c r="AU157" s="235"/>
      <c r="AV157" s="235"/>
      <c r="AW157" s="235"/>
      <c r="AX157" s="235"/>
      <c r="AY157"/>
    </row>
    <row r="158" spans="1:51" s="152" customFormat="1" ht="15" customHeight="1" x14ac:dyDescent="0.25">
      <c r="B158" s="50" t="s">
        <v>144</v>
      </c>
      <c r="C158" s="50"/>
      <c r="D158" s="50"/>
      <c r="E158" s="50"/>
      <c r="F158" s="50"/>
      <c r="G158" s="50"/>
      <c r="H158" s="50"/>
      <c r="I158" s="50"/>
      <c r="J158" s="50"/>
      <c r="K158" s="50"/>
      <c r="L158" s="50"/>
      <c r="M158" s="50"/>
      <c r="N158" s="50"/>
      <c r="O158" s="50"/>
      <c r="P158" s="50"/>
      <c r="Q158" s="50"/>
      <c r="R158" s="50"/>
      <c r="S158" s="50"/>
      <c r="T158" s="399"/>
      <c r="U158" s="399"/>
      <c r="V158" s="399"/>
      <c r="W158" s="399"/>
      <c r="X158" s="399"/>
      <c r="Y158" s="399"/>
      <c r="Z158" s="403"/>
      <c r="AA158" s="399"/>
      <c r="AB158" s="399"/>
      <c r="AC158" s="399"/>
      <c r="AD158" s="399"/>
      <c r="AE158" s="399"/>
      <c r="AF158" s="399"/>
      <c r="AI158" s="403"/>
      <c r="AJ158" s="399"/>
      <c r="AK158" s="399"/>
      <c r="AL158" s="399"/>
      <c r="AM158" s="399"/>
      <c r="AN158" s="399"/>
      <c r="AO158" s="399"/>
      <c r="AP158" s="399"/>
      <c r="AQ158" s="399"/>
      <c r="AR158" s="403"/>
      <c r="AS158" s="403"/>
      <c r="AT158" s="403"/>
      <c r="AU158" s="403"/>
      <c r="AV158" s="403"/>
      <c r="AW158" s="403"/>
      <c r="AX158" s="403"/>
      <c r="AY158" s="161"/>
    </row>
    <row r="159" spans="1:51" s="41" customFormat="1" ht="15" customHeight="1" x14ac:dyDescent="0.25">
      <c r="B159" s="18" t="s">
        <v>145</v>
      </c>
      <c r="C159" s="18"/>
      <c r="D159" s="18"/>
      <c r="E159" s="18"/>
      <c r="F159" s="18"/>
      <c r="G159" s="18"/>
      <c r="H159" s="18"/>
      <c r="I159" s="18"/>
      <c r="J159" s="18"/>
      <c r="K159" s="18"/>
      <c r="L159" s="18"/>
      <c r="M159" s="18"/>
      <c r="N159" s="18"/>
      <c r="O159" s="18"/>
      <c r="P159" s="18"/>
      <c r="Q159" s="18"/>
      <c r="R159" s="18"/>
      <c r="S159" s="18"/>
      <c r="T159" s="376">
        <v>20708.8619119</v>
      </c>
      <c r="U159" s="376">
        <v>20766.2411565</v>
      </c>
      <c r="V159" s="376">
        <v>52491.503800000006</v>
      </c>
      <c r="W159" s="376">
        <v>52493.235000000001</v>
      </c>
      <c r="X159" s="376">
        <f t="shared" ref="X159:X168" si="58">AD159</f>
        <v>52644.083999999988</v>
      </c>
      <c r="Y159" s="376"/>
      <c r="Z159" s="376"/>
      <c r="AA159" s="376">
        <f>'Operating Data'!AA124</f>
        <v>52473.697</v>
      </c>
      <c r="AB159" s="376">
        <f>'Operating Data'!AB124</f>
        <v>52499.44</v>
      </c>
      <c r="AC159" s="376">
        <f>'Operating Data'!AC124</f>
        <v>52556.638000000006</v>
      </c>
      <c r="AD159" s="376">
        <f>'Operating Data'!AD124</f>
        <v>52644.083999999988</v>
      </c>
      <c r="AE159" s="376">
        <f>'Operating Data'!AE124</f>
        <v>52683.419000000002</v>
      </c>
      <c r="AF159" s="376">
        <f>'Operating Data'!AF124</f>
        <v>52728.525999999991</v>
      </c>
      <c r="AI159" s="235"/>
      <c r="AJ159" s="376"/>
      <c r="AK159" s="376"/>
      <c r="AL159" s="376"/>
      <c r="AM159" s="376"/>
      <c r="AN159" s="376"/>
      <c r="AO159" s="376"/>
      <c r="AP159" s="376"/>
      <c r="AQ159" s="376"/>
      <c r="AR159" s="235"/>
      <c r="AS159" s="235"/>
      <c r="AT159" s="235"/>
      <c r="AU159" s="235"/>
      <c r="AV159" s="235"/>
      <c r="AW159" s="235"/>
      <c r="AX159" s="235"/>
      <c r="AY159"/>
    </row>
    <row r="160" spans="1:51" ht="15" customHeight="1" x14ac:dyDescent="0.25">
      <c r="A160" s="41"/>
      <c r="B160" s="18" t="s">
        <v>146</v>
      </c>
      <c r="C160" s="18"/>
      <c r="D160" s="18"/>
      <c r="E160" s="18"/>
      <c r="F160" s="18"/>
      <c r="G160" s="18"/>
      <c r="H160" s="18"/>
      <c r="I160" s="18"/>
      <c r="J160" s="18"/>
      <c r="K160" s="18"/>
      <c r="L160" s="18"/>
      <c r="M160" s="18"/>
      <c r="N160" s="18"/>
      <c r="O160" s="18"/>
      <c r="P160" s="18"/>
      <c r="Q160" s="18"/>
      <c r="R160" s="18"/>
      <c r="S160" s="18"/>
      <c r="T160" s="376">
        <v>6.8810000000000002</v>
      </c>
      <c r="U160" s="376">
        <v>6.8810000000000002</v>
      </c>
      <c r="V160" s="376">
        <v>18.571999999999999</v>
      </c>
      <c r="W160" s="376">
        <v>18.701000000000001</v>
      </c>
      <c r="X160" s="376">
        <f t="shared" si="58"/>
        <v>18.725999999999999</v>
      </c>
      <c r="Y160" s="376"/>
      <c r="Z160" s="376"/>
      <c r="AA160" s="376">
        <f>'Operating Data'!AA131</f>
        <v>18.702000000000002</v>
      </c>
      <c r="AB160" s="376">
        <f>'Operating Data'!AB131</f>
        <v>18.710999999999999</v>
      </c>
      <c r="AC160" s="376">
        <f>'Operating Data'!AC131</f>
        <v>18.722000000000001</v>
      </c>
      <c r="AD160" s="376">
        <f>'Operating Data'!AD131</f>
        <v>18.725999999999999</v>
      </c>
      <c r="AE160" s="376">
        <f>'Operating Data'!AE131</f>
        <v>18.739999999999998</v>
      </c>
      <c r="AF160" s="376">
        <f>'Operating Data'!AF131</f>
        <v>18.745999999999999</v>
      </c>
      <c r="AJ160" s="376"/>
      <c r="AK160" s="376"/>
      <c r="AL160" s="376"/>
      <c r="AM160" s="376"/>
      <c r="AN160" s="376"/>
      <c r="AO160" s="376"/>
      <c r="AP160" s="376"/>
      <c r="AQ160" s="376"/>
    </row>
    <row r="161" spans="1:43" ht="15" customHeight="1" x14ac:dyDescent="0.25">
      <c r="A161" s="41"/>
      <c r="B161" s="18" t="s">
        <v>147</v>
      </c>
      <c r="C161" s="18"/>
      <c r="D161" s="18"/>
      <c r="E161" s="18"/>
      <c r="F161" s="18"/>
      <c r="G161" s="18"/>
      <c r="H161" s="18"/>
      <c r="I161" s="18"/>
      <c r="J161" s="18"/>
      <c r="K161" s="18"/>
      <c r="L161" s="18"/>
      <c r="M161" s="18"/>
      <c r="N161" s="18"/>
      <c r="O161" s="18"/>
      <c r="P161" s="18"/>
      <c r="Q161" s="18"/>
      <c r="R161" s="18"/>
      <c r="S161" s="18"/>
      <c r="T161" s="376">
        <v>644.31700000000001</v>
      </c>
      <c r="U161" s="376">
        <v>666.08399999999995</v>
      </c>
      <c r="V161" s="376">
        <v>1368.8430000000001</v>
      </c>
      <c r="W161" s="376">
        <v>1372.72</v>
      </c>
      <c r="X161" s="376">
        <f t="shared" si="58"/>
        <v>1373.145</v>
      </c>
      <c r="Y161" s="376"/>
      <c r="Z161" s="376"/>
      <c r="AA161" s="376">
        <f>'Operating Data'!AA136</f>
        <v>1375.6289999999999</v>
      </c>
      <c r="AB161" s="376">
        <f>'Operating Data'!AB136</f>
        <v>1377.675</v>
      </c>
      <c r="AC161" s="376">
        <f>'Operating Data'!AC136</f>
        <v>1373.3150000000001</v>
      </c>
      <c r="AD161" s="376">
        <f>'Operating Data'!AD136</f>
        <v>1373.145</v>
      </c>
      <c r="AE161" s="376">
        <f>'Operating Data'!AE136</f>
        <v>1376.1379999999999</v>
      </c>
      <c r="AF161" s="376">
        <f>'Operating Data'!AF136</f>
        <v>1378.0640000000001</v>
      </c>
      <c r="AJ161" s="376"/>
      <c r="AK161" s="376"/>
      <c r="AL161" s="376"/>
      <c r="AM161" s="376"/>
      <c r="AN161" s="376"/>
      <c r="AO161" s="376"/>
      <c r="AP161" s="376"/>
      <c r="AQ161" s="376"/>
    </row>
    <row r="162" spans="1:43" ht="15" customHeight="1" x14ac:dyDescent="0.25">
      <c r="B162" s="21"/>
      <c r="C162" s="21"/>
      <c r="D162" s="21"/>
      <c r="E162" s="21"/>
      <c r="F162" s="21"/>
      <c r="G162" s="21"/>
      <c r="H162" s="21"/>
      <c r="I162" s="21"/>
      <c r="J162" s="21"/>
      <c r="K162" s="21"/>
      <c r="L162" s="21"/>
      <c r="M162" s="21"/>
      <c r="N162" s="21"/>
      <c r="O162" s="21"/>
      <c r="P162" s="21"/>
      <c r="Q162" s="21"/>
      <c r="R162" s="21"/>
      <c r="S162" s="21"/>
      <c r="T162" s="400"/>
      <c r="U162" s="400"/>
      <c r="V162" s="400"/>
      <c r="W162" s="400"/>
      <c r="X162" s="400">
        <f t="shared" si="58"/>
        <v>0</v>
      </c>
      <c r="Y162" s="400"/>
      <c r="AA162" s="400"/>
      <c r="AB162" s="400"/>
      <c r="AC162" s="400"/>
      <c r="AD162" s="400"/>
      <c r="AE162" s="400"/>
      <c r="AF162" s="400"/>
      <c r="AJ162" s="400"/>
      <c r="AK162" s="376"/>
      <c r="AL162" s="376"/>
      <c r="AM162" s="376"/>
      <c r="AN162" s="400"/>
      <c r="AO162" s="376"/>
      <c r="AP162" s="376"/>
      <c r="AQ162" s="376"/>
    </row>
    <row r="163" spans="1:43" ht="15" customHeight="1" x14ac:dyDescent="0.25">
      <c r="B163" s="48" t="s">
        <v>148</v>
      </c>
      <c r="C163" s="48"/>
      <c r="D163" s="48"/>
      <c r="E163" s="48"/>
      <c r="F163" s="48"/>
      <c r="G163" s="48"/>
      <c r="H163" s="48"/>
      <c r="I163" s="48"/>
      <c r="J163" s="48"/>
      <c r="K163" s="48"/>
      <c r="L163" s="48"/>
      <c r="M163" s="48"/>
      <c r="N163" s="48"/>
      <c r="O163" s="48"/>
      <c r="P163" s="48"/>
      <c r="Q163" s="48"/>
      <c r="R163" s="48"/>
      <c r="S163" s="48"/>
      <c r="T163" s="375">
        <v>666.40299999999991</v>
      </c>
      <c r="U163" s="375">
        <v>668.49400000000003</v>
      </c>
      <c r="V163" s="375">
        <v>1370.902</v>
      </c>
      <c r="W163" s="375">
        <v>1376.4780000000001</v>
      </c>
      <c r="X163" s="375">
        <f t="shared" si="58"/>
        <v>1383.123</v>
      </c>
      <c r="Y163" s="375"/>
      <c r="Z163" s="375"/>
      <c r="AA163" s="375">
        <f>'Operating Data'!AA144</f>
        <v>1377.982</v>
      </c>
      <c r="AB163" s="375">
        <f>'Operating Data'!AB144</f>
        <v>1379.97</v>
      </c>
      <c r="AC163" s="375">
        <f>'Operating Data'!AC144</f>
        <v>1381.6130000000001</v>
      </c>
      <c r="AD163" s="375">
        <f>'Operating Data'!AD144</f>
        <v>1383.123</v>
      </c>
      <c r="AE163" s="375">
        <f>'Operating Data'!AE144</f>
        <v>1384.337</v>
      </c>
      <c r="AF163" s="375">
        <f>'Operating Data'!AF144</f>
        <v>1386.2739999999999</v>
      </c>
      <c r="AJ163" s="375"/>
      <c r="AK163" s="375"/>
      <c r="AL163" s="375"/>
      <c r="AM163" s="375"/>
      <c r="AN163" s="375"/>
      <c r="AO163" s="375"/>
      <c r="AP163" s="375"/>
      <c r="AQ163" s="375"/>
    </row>
    <row r="164" spans="1:43" ht="15" customHeight="1" x14ac:dyDescent="0.25">
      <c r="B164" s="159" t="s">
        <v>149</v>
      </c>
      <c r="C164" s="159"/>
      <c r="D164" s="159"/>
      <c r="E164" s="159"/>
      <c r="F164" s="159"/>
      <c r="G164" s="159"/>
      <c r="H164" s="159"/>
      <c r="I164" s="159"/>
      <c r="J164" s="159"/>
      <c r="K164" s="159"/>
      <c r="L164" s="159"/>
      <c r="M164" s="159"/>
      <c r="N164" s="159"/>
      <c r="O164" s="159"/>
      <c r="P164" s="159"/>
      <c r="Q164" s="159"/>
      <c r="R164" s="159"/>
      <c r="S164" s="159"/>
      <c r="T164" s="387" t="s">
        <v>23</v>
      </c>
      <c r="U164" s="387">
        <f>IFERROR(IF(OR(U163/T163-1&gt;2,U163/T163-1&lt;-0.95),"-",U163/T163-1),"-")</f>
        <v>3.1377409765565023E-3</v>
      </c>
      <c r="V164" s="388">
        <f>IFERROR(IF(OR(V163/U163-1&gt;2,V163/U163-1&lt;-0.95),"-",V163/U163-1),"-")</f>
        <v>1.0507319437422025</v>
      </c>
      <c r="W164" s="389">
        <f>IFERROR(IF(OR(W163/V163-1&gt;2,W163/V163-1&lt;-0.95),"-",W163/V163-1),"-")</f>
        <v>4.0673950435552442E-3</v>
      </c>
      <c r="X164" s="387">
        <f t="shared" si="58"/>
        <v>4.8275381081281932E-3</v>
      </c>
      <c r="Y164" s="387"/>
      <c r="AA164" s="389" t="str">
        <f>IFERROR(IF(OR(AA163/#REF!-1&gt;2,AA163/#REF!-1&lt;-0.95),"-",AA163/#REF!-1),"-")</f>
        <v>-</v>
      </c>
      <c r="AB164" s="389" t="str">
        <f>IFERROR(IF(OR(AB163/#REF!-1&gt;2,AB163/#REF!-1&lt;-0.95),"-",AB163/#REF!-1),"-")</f>
        <v>-</v>
      </c>
      <c r="AC164" s="389" t="str">
        <f>IFERROR(IF(OR(AC163/#REF!-1&gt;2,AC163/#REF!-1&lt;-0.95),"-",AC163/#REF!-1),"-")</f>
        <v>-</v>
      </c>
      <c r="AD164" s="389">
        <f>IFERROR(IF(OR(AD163/W163-1&gt;2,AD163/W163-1&lt;-0.95),"-",AD163/W163-1),"-")</f>
        <v>4.8275381081281932E-3</v>
      </c>
      <c r="AE164" s="389">
        <f>IFERROR(IF(OR(AE163/AA163-1&gt;2,AE163/AA163-1&lt;-0.95),"-",AE163/AA163-1),"-")</f>
        <v>4.6118164097934677E-3</v>
      </c>
      <c r="AF164" s="389">
        <f>IFERROR(IF(OR(AF163/AB163-1&gt;2,AF163/AB163-1&lt;-0.95),"-",AF163/AB163-1),"-")</f>
        <v>4.5682152510559959E-3</v>
      </c>
      <c r="AJ164" s="387"/>
      <c r="AK164" s="387"/>
      <c r="AL164" s="387"/>
      <c r="AM164" s="387"/>
      <c r="AN164" s="387"/>
      <c r="AO164" s="387"/>
      <c r="AP164" s="387"/>
      <c r="AQ164" s="387"/>
    </row>
    <row r="165" spans="1:43" ht="15" customHeight="1" x14ac:dyDescent="0.25">
      <c r="B165" s="43" t="s">
        <v>161</v>
      </c>
      <c r="C165" s="43"/>
      <c r="D165" s="43"/>
      <c r="E165" s="43"/>
      <c r="F165" s="43"/>
      <c r="G165" s="43"/>
      <c r="H165" s="43"/>
      <c r="I165" s="43"/>
      <c r="J165" s="43"/>
      <c r="K165" s="43"/>
      <c r="L165" s="43"/>
      <c r="M165" s="43"/>
      <c r="N165" s="43"/>
      <c r="O165" s="43"/>
      <c r="P165" s="43"/>
      <c r="Q165" s="43"/>
      <c r="R165" s="43"/>
      <c r="S165" s="43"/>
      <c r="T165" s="376">
        <v>1.151</v>
      </c>
      <c r="U165" s="376">
        <v>1.155</v>
      </c>
      <c r="V165" s="376">
        <v>2.5270000000000001</v>
      </c>
      <c r="W165" s="376">
        <v>2.58</v>
      </c>
      <c r="X165" s="376">
        <f t="shared" si="58"/>
        <v>2.605</v>
      </c>
      <c r="Y165" s="376"/>
      <c r="Z165" s="376"/>
      <c r="AA165" s="376">
        <f>'Operating Data'!AA145</f>
        <v>2.597</v>
      </c>
      <c r="AB165" s="376">
        <f>'Operating Data'!AB145</f>
        <v>2.5960000000000001</v>
      </c>
      <c r="AC165" s="376">
        <f>'Operating Data'!AC145</f>
        <v>2.6040000000000001</v>
      </c>
      <c r="AD165" s="376">
        <f>'Operating Data'!AD145</f>
        <v>2.605</v>
      </c>
      <c r="AE165" s="376">
        <f>'Operating Data'!AE145</f>
        <v>2.6040000000000001</v>
      </c>
      <c r="AF165" s="376">
        <f>'Operating Data'!AF145</f>
        <v>2.589</v>
      </c>
      <c r="AJ165" s="376"/>
      <c r="AK165" s="376"/>
      <c r="AL165" s="376"/>
      <c r="AM165" s="376"/>
      <c r="AN165" s="376"/>
      <c r="AO165" s="376"/>
      <c r="AP165" s="376"/>
      <c r="AQ165" s="376"/>
    </row>
    <row r="166" spans="1:43" ht="15" customHeight="1" x14ac:dyDescent="0.25">
      <c r="B166" s="159" t="s">
        <v>149</v>
      </c>
      <c r="C166" s="159"/>
      <c r="D166" s="159"/>
      <c r="E166" s="159"/>
      <c r="F166" s="159"/>
      <c r="G166" s="159"/>
      <c r="H166" s="159"/>
      <c r="I166" s="159"/>
      <c r="J166" s="159"/>
      <c r="K166" s="159"/>
      <c r="L166" s="159"/>
      <c r="M166" s="159"/>
      <c r="N166" s="159"/>
      <c r="O166" s="159"/>
      <c r="P166" s="159"/>
      <c r="Q166" s="159"/>
      <c r="R166" s="159"/>
      <c r="S166" s="159"/>
      <c r="T166" s="387" t="s">
        <v>23</v>
      </c>
      <c r="U166" s="387">
        <f>IFERROR(IF(OR(U165/T165-1&gt;2,U165/T165-1&lt;-0.95),"-",U165/T165-1),"-")</f>
        <v>3.4752389226759828E-3</v>
      </c>
      <c r="V166" s="388">
        <f>IFERROR(IF(OR(V165/U165-1&gt;2,V165/U165-1&lt;-0.95),"-",V165/U165-1),"-")</f>
        <v>1.187878787878788</v>
      </c>
      <c r="W166" s="389">
        <f>IFERROR(IF(OR(W165/V165-1&gt;2,W165/V165-1&lt;-0.95),"-",W165/V165-1),"-")</f>
        <v>2.0973486347447556E-2</v>
      </c>
      <c r="X166" s="387">
        <f t="shared" si="58"/>
        <v>9.6899224806201723E-3</v>
      </c>
      <c r="Y166" s="387"/>
      <c r="AA166" s="389" t="str">
        <f>IFERROR(IF(OR(AA165/#REF!-1&gt;2,AA165/#REF!-1&lt;-0.95),"-",AA165/#REF!-1),"-")</f>
        <v>-</v>
      </c>
      <c r="AB166" s="389" t="str">
        <f>IFERROR(IF(OR(AB165/#REF!-1&gt;2,AB165/#REF!-1&lt;-0.95),"-",AB165/#REF!-1),"-")</f>
        <v>-</v>
      </c>
      <c r="AC166" s="389" t="str">
        <f>IFERROR(IF(OR(AC165/#REF!-1&gt;2,AC165/#REF!-1&lt;-0.95),"-",AC165/#REF!-1),"-")</f>
        <v>-</v>
      </c>
      <c r="AD166" s="389">
        <f>IFERROR(IF(OR(AD165/W165-1&gt;2,AD165/W165-1&lt;-0.95),"-",AD165/W165-1),"-")</f>
        <v>9.6899224806201723E-3</v>
      </c>
      <c r="AE166" s="389">
        <f>IFERROR(IF(OR(AE165/AA165-1&gt;2,AE165/AA165-1&lt;-0.95),"-",AE165/AA165-1),"-")</f>
        <v>2.6954177897573484E-3</v>
      </c>
      <c r="AF166" s="389">
        <f>IFERROR(IF(OR(AF165/AB165-1&gt;2,AF165/AB165-1&lt;-0.95),"-",AF165/AB165-1),"-")</f>
        <v>-2.6964560862866582E-3</v>
      </c>
      <c r="AJ166" s="387"/>
      <c r="AK166" s="387"/>
      <c r="AL166" s="387"/>
      <c r="AM166" s="387"/>
      <c r="AN166" s="387"/>
      <c r="AO166" s="387"/>
      <c r="AP166" s="387"/>
      <c r="AQ166" s="387"/>
    </row>
    <row r="167" spans="1:43" ht="15" customHeight="1" x14ac:dyDescent="0.25">
      <c r="B167" s="43" t="s">
        <v>159</v>
      </c>
      <c r="C167" s="43"/>
      <c r="D167" s="43"/>
      <c r="E167" s="43"/>
      <c r="F167" s="43"/>
      <c r="G167" s="43"/>
      <c r="H167" s="43"/>
      <c r="I167" s="43"/>
      <c r="J167" s="43"/>
      <c r="K167" s="43"/>
      <c r="L167" s="43"/>
      <c r="M167" s="43"/>
      <c r="N167" s="43"/>
      <c r="O167" s="43"/>
      <c r="P167" s="43"/>
      <c r="Q167" s="43"/>
      <c r="R167" s="43"/>
      <c r="S167" s="43"/>
      <c r="T167" s="376">
        <v>665.25199999999995</v>
      </c>
      <c r="U167" s="376">
        <v>667.33900000000006</v>
      </c>
      <c r="V167" s="376">
        <v>1368.375</v>
      </c>
      <c r="W167" s="376">
        <v>1373.8979999999999</v>
      </c>
      <c r="X167" s="376">
        <f t="shared" si="58"/>
        <v>1380.518</v>
      </c>
      <c r="Y167" s="376"/>
      <c r="Z167" s="376"/>
      <c r="AA167" s="376">
        <f>'Operating Data'!AA146</f>
        <v>1375.385</v>
      </c>
      <c r="AB167" s="376">
        <f>'Operating Data'!AB146</f>
        <v>1377.374</v>
      </c>
      <c r="AC167" s="376">
        <f>'Operating Data'!AC146</f>
        <v>1379.009</v>
      </c>
      <c r="AD167" s="376">
        <f>'Operating Data'!AD146</f>
        <v>1380.518</v>
      </c>
      <c r="AE167" s="376">
        <f>'Operating Data'!AE146</f>
        <v>1381.7329999999999</v>
      </c>
      <c r="AF167" s="376">
        <f>'Operating Data'!AF146</f>
        <v>1383.6659999999999</v>
      </c>
      <c r="AJ167" s="376"/>
      <c r="AK167" s="376"/>
      <c r="AL167" s="376"/>
      <c r="AM167" s="376"/>
      <c r="AN167" s="376"/>
      <c r="AO167" s="376"/>
      <c r="AP167" s="376"/>
      <c r="AQ167" s="376"/>
    </row>
    <row r="168" spans="1:43" ht="15" customHeight="1" x14ac:dyDescent="0.25">
      <c r="B168" s="159" t="s">
        <v>149</v>
      </c>
      <c r="C168" s="159"/>
      <c r="D168" s="159"/>
      <c r="E168" s="159"/>
      <c r="F168" s="159"/>
      <c r="G168" s="159"/>
      <c r="H168" s="159"/>
      <c r="I168" s="159"/>
      <c r="J168" s="159"/>
      <c r="K168" s="159"/>
      <c r="L168" s="159"/>
      <c r="M168" s="159"/>
      <c r="N168" s="159"/>
      <c r="O168" s="159"/>
      <c r="P168" s="159"/>
      <c r="Q168" s="159"/>
      <c r="R168" s="159"/>
      <c r="S168" s="159"/>
      <c r="T168" s="387" t="s">
        <v>23</v>
      </c>
      <c r="U168" s="387">
        <f>IFERROR(IF(OR(U167/T167-1&gt;2,U167/T167-1&lt;-0.95),"-",U167/T167-1),"-")</f>
        <v>3.1371570472544796E-3</v>
      </c>
      <c r="V168" s="388">
        <f>IFERROR(IF(OR(V167/U167-1&gt;2,V167/U167-1&lt;-0.95),"-",V167/U167-1),"-")</f>
        <v>1.0504945762198821</v>
      </c>
      <c r="W168" s="389">
        <f>IFERROR(IF(OR(W167/V167-1&gt;2,W167/V167-1&lt;-0.95),"-",W167/V167-1),"-")</f>
        <v>4.0361742943271217E-3</v>
      </c>
      <c r="X168" s="387">
        <f t="shared" si="58"/>
        <v>4.818407188888818E-3</v>
      </c>
      <c r="Y168" s="387"/>
      <c r="AA168" s="389" t="str">
        <f>IFERROR(IF(OR(AA167/#REF!-1&gt;2,AA167/#REF!-1&lt;-0.95),"-",AA167/#REF!-1),"-")</f>
        <v>-</v>
      </c>
      <c r="AB168" s="389" t="str">
        <f>IFERROR(IF(OR(AB167/#REF!-1&gt;2,AB167/#REF!-1&lt;-0.95),"-",AB167/#REF!-1),"-")</f>
        <v>-</v>
      </c>
      <c r="AC168" s="389" t="str">
        <f>IFERROR(IF(OR(AC167/#REF!-1&gt;2,AC167/#REF!-1&lt;-0.95),"-",AC167/#REF!-1),"-")</f>
        <v>-</v>
      </c>
      <c r="AD168" s="389">
        <f>IFERROR(IF(OR(AD167/W167-1&gt;2,AD167/W167-1&lt;-0.95),"-",AD167/W167-1),"-")</f>
        <v>4.818407188888818E-3</v>
      </c>
      <c r="AE168" s="389">
        <f>IFERROR(IF(OR(AE167/AA167-1&gt;2,AE167/AA167-1&lt;-0.95),"-",AE167/AA167-1),"-")</f>
        <v>4.6154349509410775E-3</v>
      </c>
      <c r="AF168" s="389">
        <f>IFERROR(IF(OR(AF167/AB167-1&gt;2,AF167/AB167-1&lt;-0.95),"-",AF167/AB167-1),"-")</f>
        <v>4.5681129453583047E-3</v>
      </c>
      <c r="AJ168" s="387"/>
      <c r="AK168" s="387"/>
      <c r="AL168" s="387"/>
      <c r="AM168" s="387"/>
      <c r="AN168" s="387"/>
      <c r="AO168" s="387"/>
      <c r="AP168" s="387"/>
      <c r="AQ168" s="387"/>
    </row>
    <row r="170" spans="1:43" ht="15" customHeight="1" x14ac:dyDescent="0.25">
      <c r="B170" s="34" t="s">
        <v>150</v>
      </c>
      <c r="C170" s="34"/>
      <c r="D170" s="34"/>
      <c r="E170" s="34"/>
      <c r="F170" s="34"/>
      <c r="G170" s="34"/>
      <c r="H170" s="34"/>
      <c r="I170" s="34"/>
      <c r="J170" s="34"/>
      <c r="K170" s="34"/>
      <c r="L170" s="34"/>
      <c r="M170" s="34"/>
      <c r="N170" s="34"/>
      <c r="O170" s="34"/>
      <c r="P170" s="34"/>
      <c r="Q170" s="34"/>
      <c r="R170" s="34"/>
      <c r="S170" s="34"/>
    </row>
    <row r="171" spans="1:43" ht="15" customHeight="1" x14ac:dyDescent="0.25">
      <c r="B171" s="18" t="s">
        <v>268</v>
      </c>
      <c r="C171" s="18"/>
      <c r="D171" s="18"/>
      <c r="E171" s="18"/>
      <c r="F171" s="18"/>
      <c r="G171" s="18"/>
      <c r="H171" s="18"/>
      <c r="I171" s="18"/>
      <c r="J171" s="18"/>
      <c r="K171" s="18"/>
      <c r="L171" s="18"/>
      <c r="M171" s="18"/>
      <c r="N171" s="18"/>
      <c r="O171" s="18"/>
      <c r="P171" s="18"/>
      <c r="Q171" s="18"/>
      <c r="R171" s="18"/>
      <c r="S171" s="18"/>
      <c r="T171" s="401">
        <v>3.4127446861680552E-2</v>
      </c>
      <c r="U171" s="401">
        <v>3.6363582026402011E-2</v>
      </c>
      <c r="V171" s="401">
        <v>3.8477847958883413E-2</v>
      </c>
      <c r="W171" s="401" vm="159">
        <v>4.6666709915970252E-2</v>
      </c>
      <c r="X171" s="401" vm="86">
        <f>AD171</f>
        <v>4.8220390431626084E-2</v>
      </c>
      <c r="Y171" s="401"/>
      <c r="Z171" s="401"/>
      <c r="AA171" s="401" vm="160">
        <f>'Operating Data'!AA157</f>
        <v>5.6104403617045086E-2</v>
      </c>
      <c r="AB171" s="401" vm="42">
        <f>'Operating Data'!AB157</f>
        <v>5.0954035968582105E-2</v>
      </c>
      <c r="AC171" s="401" vm="66">
        <f>'Operating Data'!AC157</f>
        <v>4.6534822879279202E-2</v>
      </c>
      <c r="AD171" s="401" vm="86">
        <f>'Operating Data'!AD157</f>
        <v>4.8220390431626084E-2</v>
      </c>
      <c r="AE171" s="401" vm="95">
        <f>'Operating Data'!AE157</f>
        <v>5.8211278935175137E-2</v>
      </c>
      <c r="AF171" s="401" vm="143">
        <f>'Operating Data'!AF157</f>
        <v>5.0125276702550119E-2</v>
      </c>
      <c r="AJ171" s="401"/>
      <c r="AK171" s="376"/>
      <c r="AL171" s="376"/>
      <c r="AM171" s="376"/>
      <c r="AN171" s="401"/>
      <c r="AO171" s="376"/>
      <c r="AP171" s="376"/>
      <c r="AQ171" s="376"/>
    </row>
    <row r="172" spans="1:43" ht="15" customHeight="1" x14ac:dyDescent="0.25">
      <c r="B172" s="18" t="s">
        <v>155</v>
      </c>
      <c r="C172" s="18"/>
      <c r="D172" s="18"/>
      <c r="E172" s="18"/>
      <c r="F172" s="18"/>
      <c r="G172" s="18"/>
      <c r="H172" s="18"/>
      <c r="I172" s="18"/>
      <c r="J172" s="18"/>
      <c r="K172" s="18"/>
      <c r="L172" s="18"/>
      <c r="M172" s="18"/>
      <c r="N172" s="18"/>
      <c r="O172" s="18"/>
      <c r="P172" s="18"/>
      <c r="Q172" s="18"/>
      <c r="R172" s="18"/>
      <c r="S172" s="18"/>
      <c r="T172" s="401" t="s">
        <v>23</v>
      </c>
      <c r="U172" s="401">
        <v>0.99529833728858252</v>
      </c>
      <c r="V172" s="401">
        <v>0.98852960825018876</v>
      </c>
      <c r="W172" s="401">
        <v>0.99153639018161288</v>
      </c>
      <c r="X172" s="401">
        <f>AD172</f>
        <v>0.73413515646934313</v>
      </c>
      <c r="Y172" s="401"/>
      <c r="Z172" s="401"/>
      <c r="AA172" s="401">
        <f>'Operating Data'!AA168</f>
        <v>0.9915443817574684</v>
      </c>
      <c r="AB172" s="401">
        <f>'Operating Data'!AB168</f>
        <v>0.98724596953417387</v>
      </c>
      <c r="AC172" s="401">
        <f>'Operating Data'!AC168</f>
        <v>0.73528964132116437</v>
      </c>
      <c r="AD172" s="401">
        <f>'Operating Data'!AD168</f>
        <v>0.73413515646934313</v>
      </c>
      <c r="AE172" s="401">
        <f>'Operating Data'!AE168</f>
        <v>0.74362447437844759</v>
      </c>
      <c r="AF172" s="401">
        <f>'Operating Data'!AF168</f>
        <v>0.73202168110362531</v>
      </c>
      <c r="AJ172" s="401"/>
      <c r="AK172" s="376"/>
      <c r="AL172" s="376"/>
      <c r="AM172" s="376"/>
      <c r="AN172" s="401"/>
      <c r="AO172" s="376"/>
      <c r="AP172" s="376"/>
      <c r="AQ172" s="376"/>
    </row>
    <row r="173" spans="1:43" ht="15" customHeight="1" x14ac:dyDescent="0.25">
      <c r="B173" s="160" t="s">
        <v>156</v>
      </c>
      <c r="C173" s="160"/>
      <c r="D173" s="160"/>
      <c r="E173" s="160"/>
      <c r="F173" s="160"/>
      <c r="G173" s="160"/>
      <c r="H173" s="160"/>
      <c r="I173" s="160"/>
      <c r="J173" s="160"/>
      <c r="K173" s="160"/>
      <c r="L173" s="160"/>
      <c r="M173" s="160"/>
      <c r="N173" s="160"/>
      <c r="O173" s="160"/>
      <c r="P173" s="160"/>
      <c r="Q173" s="160"/>
      <c r="R173" s="160"/>
      <c r="S173" s="160"/>
      <c r="T173" s="401" t="s">
        <v>347</v>
      </c>
      <c r="U173" s="401">
        <v>1</v>
      </c>
      <c r="V173" s="401">
        <v>1</v>
      </c>
      <c r="W173" s="401">
        <v>0.99351652194183804</v>
      </c>
      <c r="X173" s="401">
        <f>AD173</f>
        <v>0.99720568476016735</v>
      </c>
      <c r="Y173" s="401"/>
      <c r="Z173" s="401"/>
      <c r="AA173" s="401">
        <f>'Operating Data'!AA172</f>
        <v>1</v>
      </c>
      <c r="AB173" s="401">
        <f>'Operating Data'!AB172</f>
        <v>1</v>
      </c>
      <c r="AC173" s="401">
        <f>'Operating Data'!AC172</f>
        <v>0.99692350261957374</v>
      </c>
      <c r="AD173" s="401">
        <f>'Operating Data'!AD172</f>
        <v>0.99720568476016735</v>
      </c>
      <c r="AE173" s="401">
        <f>'Operating Data'!AE172</f>
        <v>0.99301686646827569</v>
      </c>
      <c r="AF173" s="401">
        <f>'Operating Data'!AF172</f>
        <v>0.99305254063786386</v>
      </c>
      <c r="AJ173" s="401"/>
      <c r="AK173" s="376"/>
      <c r="AL173" s="376"/>
      <c r="AM173" s="376"/>
      <c r="AN173" s="401"/>
      <c r="AO173" s="376"/>
      <c r="AP173" s="376"/>
      <c r="AQ173" s="376"/>
    </row>
    <row r="174" spans="1:43" ht="15" customHeight="1" x14ac:dyDescent="0.25">
      <c r="B174" s="48"/>
      <c r="C174" s="48"/>
      <c r="D174" s="48"/>
      <c r="E174" s="48"/>
      <c r="F174" s="48"/>
      <c r="G174" s="48"/>
      <c r="H174" s="48"/>
      <c r="I174" s="48"/>
      <c r="J174" s="48"/>
      <c r="K174" s="48"/>
      <c r="L174" s="48"/>
      <c r="M174" s="48"/>
      <c r="N174" s="48"/>
      <c r="O174" s="48"/>
      <c r="P174" s="48"/>
      <c r="Q174" s="48"/>
      <c r="R174" s="48"/>
      <c r="S174" s="48"/>
    </row>
    <row r="175" spans="1:43" ht="15" customHeight="1" x14ac:dyDescent="0.25">
      <c r="B175" s="34" t="s">
        <v>157</v>
      </c>
      <c r="C175" s="34"/>
      <c r="D175" s="34"/>
      <c r="E175" s="34"/>
      <c r="F175" s="34"/>
      <c r="G175" s="34"/>
      <c r="H175" s="34"/>
      <c r="I175" s="34"/>
      <c r="J175" s="34"/>
      <c r="K175" s="34"/>
      <c r="L175" s="34"/>
      <c r="M175" s="34"/>
      <c r="N175" s="34"/>
      <c r="O175" s="34"/>
      <c r="P175" s="34"/>
      <c r="Q175" s="34"/>
      <c r="R175" s="34"/>
      <c r="S175" s="34"/>
      <c r="T175" s="375">
        <v>9360.379332549619</v>
      </c>
      <c r="U175" s="375">
        <v>8261.5793805285102</v>
      </c>
      <c r="V175" s="375">
        <v>7558.9973057150009</v>
      </c>
      <c r="W175" s="375">
        <v>14116.703346885999</v>
      </c>
      <c r="X175" s="375">
        <f t="shared" ref="X175:X180" si="59">AD175</f>
        <v>13285.903787007999</v>
      </c>
      <c r="Y175" s="375"/>
      <c r="Z175" s="375"/>
      <c r="AA175" s="375">
        <f>'Operating Data'!AA180</f>
        <v>3431.0213192970004</v>
      </c>
      <c r="AB175" s="375">
        <f>'Operating Data'!AB180</f>
        <v>6818.7928656399999</v>
      </c>
      <c r="AC175" s="375">
        <f>'Operating Data'!AC180</f>
        <v>10129.312597994</v>
      </c>
      <c r="AD175" s="375">
        <f>'Operating Data'!AD180</f>
        <v>13285.903787007999</v>
      </c>
      <c r="AE175" s="375">
        <f>'Operating Data'!AE180</f>
        <v>3255.3925439649993</v>
      </c>
      <c r="AF175" s="375">
        <f>'Operating Data'!AF180</f>
        <v>6354.1225266410001</v>
      </c>
      <c r="AJ175" s="376"/>
      <c r="AK175" s="376"/>
      <c r="AL175" s="376"/>
      <c r="AM175" s="376"/>
      <c r="AN175" s="376"/>
      <c r="AO175" s="376"/>
      <c r="AP175" s="376"/>
      <c r="AQ175" s="376"/>
    </row>
    <row r="176" spans="1:43" ht="15" customHeight="1" x14ac:dyDescent="0.25">
      <c r="B176" s="159" t="s">
        <v>149</v>
      </c>
      <c r="C176" s="159"/>
      <c r="D176" s="159"/>
      <c r="E176" s="159"/>
      <c r="F176" s="159"/>
      <c r="G176" s="159"/>
      <c r="H176" s="159"/>
      <c r="I176" s="159"/>
      <c r="J176" s="159"/>
      <c r="K176" s="159"/>
      <c r="L176" s="159"/>
      <c r="M176" s="159"/>
      <c r="N176" s="159"/>
      <c r="O176" s="159"/>
      <c r="P176" s="159"/>
      <c r="Q176" s="159"/>
      <c r="R176" s="159"/>
      <c r="S176" s="159"/>
      <c r="T176" s="387" t="s">
        <v>23</v>
      </c>
      <c r="U176" s="387">
        <f>IFERROR(IF(OR(U175/T175-1&gt;2,U175/T175-1&lt;-0.95),"-",U175/T175-1),"-")</f>
        <v>-0.11738839986966776</v>
      </c>
      <c r="V176" s="388">
        <f>IFERROR(IF(OR(V175/U175-1&gt;2,V175/U175-1&lt;-0.95),"-",V175/U175-1),"-")</f>
        <v>-8.5042101812809023E-2</v>
      </c>
      <c r="W176" s="389">
        <f>IFERROR(IF(OR(W175/V175-1&gt;2,W175/V175-1&lt;-0.95),"-",W175/V175-1),"-")</f>
        <v>0.86753649670082922</v>
      </c>
      <c r="X176" s="387">
        <f t="shared" si="59"/>
        <v>-5.885223621004021E-2</v>
      </c>
      <c r="Y176" s="387"/>
      <c r="AA176" s="389" t="str">
        <f>IFERROR(IF(OR(AA175/#REF!-1&gt;2,AA175/#REF!-1&lt;-0.95),"-",AA175/#REF!-1),"-")</f>
        <v>-</v>
      </c>
      <c r="AB176" s="389" t="str">
        <f>IFERROR(IF(OR(AB175/#REF!-1&gt;2,AB175/#REF!-1&lt;-0.95),"-",AB175/#REF!-1),"-")</f>
        <v>-</v>
      </c>
      <c r="AC176" s="389" t="str">
        <f>IFERROR(IF(OR(AC175/#REF!-1&gt;2,AC175/#REF!-1&lt;-0.95),"-",AC175/#REF!-1),"-")</f>
        <v>-</v>
      </c>
      <c r="AD176" s="389">
        <f>IFERROR(IF(OR(AD175/W175-1&gt;2,AD175/W175-1&lt;-0.95),"-",AD175/W175-1),"-")</f>
        <v>-5.885223621004021E-2</v>
      </c>
      <c r="AE176" s="389">
        <f>IFERROR(IF(OR(AE175/AA175-1&gt;2,AE175/AA175-1&lt;-0.95),"-",AE175/AA175-1),"-")</f>
        <v>-5.1188482666725821E-2</v>
      </c>
      <c r="AF176" s="389">
        <f>IFERROR(IF(OR(AF175/AB175-1&gt;2,AF175/AB175-1&lt;-0.95),"-",AF175/AB175-1),"-")</f>
        <v>-6.8145542496309108E-2</v>
      </c>
      <c r="AJ176" s="389"/>
      <c r="AK176" s="389"/>
      <c r="AL176" s="389"/>
      <c r="AM176" s="389"/>
      <c r="AN176" s="389"/>
      <c r="AO176" s="389"/>
      <c r="AP176" s="389"/>
      <c r="AQ176" s="389"/>
    </row>
    <row r="177" spans="2:43" ht="15" customHeight="1" x14ac:dyDescent="0.25">
      <c r="B177" s="41" t="s">
        <v>158</v>
      </c>
      <c r="C177" s="41"/>
      <c r="D177" s="41"/>
      <c r="E177" s="41"/>
      <c r="F177" s="41"/>
      <c r="G177" s="41"/>
      <c r="H177" s="41"/>
      <c r="I177" s="41"/>
      <c r="J177" s="41"/>
      <c r="K177" s="41"/>
      <c r="L177" s="41"/>
      <c r="M177" s="41"/>
      <c r="N177" s="41"/>
      <c r="O177" s="41"/>
      <c r="P177" s="41"/>
      <c r="Q177" s="41"/>
      <c r="R177" s="41"/>
      <c r="S177" s="41"/>
      <c r="T177" s="376">
        <v>7110.0330977642898</v>
      </c>
      <c r="U177" s="376">
        <v>6032.15385233291</v>
      </c>
      <c r="V177" s="376">
        <v>5426.5935930000005</v>
      </c>
      <c r="W177" s="376">
        <v>9986.7962710009997</v>
      </c>
      <c r="X177" s="376">
        <f t="shared" si="59"/>
        <v>9371.515664999999</v>
      </c>
      <c r="Y177" s="376"/>
      <c r="Z177" s="376"/>
      <c r="AA177" s="376">
        <f>'Operating Data'!AA181</f>
        <v>2350.8695969999999</v>
      </c>
      <c r="AB177" s="376">
        <f>'Operating Data'!AB181</f>
        <v>4825.4818399999995</v>
      </c>
      <c r="AC177" s="376">
        <f>'Operating Data'!AC181</f>
        <v>7183.3643489999995</v>
      </c>
      <c r="AD177" s="376">
        <f>'Operating Data'!AD181</f>
        <v>9371.515664999999</v>
      </c>
      <c r="AE177" s="376">
        <f>'Operating Data'!AE181</f>
        <v>2201.2922209999997</v>
      </c>
      <c r="AF177" s="376">
        <f>'Operating Data'!AF181</f>
        <v>4404.1109034000001</v>
      </c>
      <c r="AJ177" s="376"/>
      <c r="AK177" s="376"/>
      <c r="AL177" s="376"/>
      <c r="AM177" s="376"/>
      <c r="AN177" s="376"/>
      <c r="AO177" s="376"/>
      <c r="AP177" s="376"/>
      <c r="AQ177" s="376"/>
    </row>
    <row r="178" spans="2:43" ht="15" customHeight="1" x14ac:dyDescent="0.25">
      <c r="B178" s="159" t="s">
        <v>149</v>
      </c>
      <c r="C178" s="159"/>
      <c r="D178" s="159"/>
      <c r="E178" s="159"/>
      <c r="F178" s="159"/>
      <c r="G178" s="159"/>
      <c r="H178" s="159"/>
      <c r="I178" s="159"/>
      <c r="J178" s="159"/>
      <c r="K178" s="159"/>
      <c r="L178" s="159"/>
      <c r="M178" s="159"/>
      <c r="N178" s="159"/>
      <c r="O178" s="159"/>
      <c r="P178" s="159"/>
      <c r="Q178" s="159"/>
      <c r="R178" s="159"/>
      <c r="S178" s="159"/>
      <c r="T178" s="387" t="s">
        <v>23</v>
      </c>
      <c r="U178" s="387">
        <f>IFERROR(IF(OR(U177/T177-1&gt;2,U177/T177-1&lt;-0.95),"-",U177/T177-1),"-")</f>
        <v>-0.15159975074803977</v>
      </c>
      <c r="V178" s="388">
        <f>IFERROR(IF(OR(V177/U177-1&gt;2,V177/U177-1&lt;-0.95),"-",V177/U177-1),"-")</f>
        <v>-0.10038872915993535</v>
      </c>
      <c r="W178" s="389">
        <f>IFERROR(IF(OR(W177/V177-1&gt;2,W177/V177-1&lt;-0.95),"-",W177/V177-1),"-")</f>
        <v>0.84034350460358831</v>
      </c>
      <c r="X178" s="387">
        <f t="shared" si="59"/>
        <v>-6.1609407992792686E-2</v>
      </c>
      <c r="Y178" s="387"/>
      <c r="AA178" s="389" t="str">
        <f>IFERROR(IF(OR(AA177/#REF!-1&gt;2,AA177/#REF!-1&lt;-0.95),"-",AA177/#REF!-1),"-")</f>
        <v>-</v>
      </c>
      <c r="AB178" s="389" t="str">
        <f>IFERROR(IF(OR(AB177/#REF!-1&gt;2,AB177/#REF!-1&lt;-0.95),"-",AB177/#REF!-1),"-")</f>
        <v>-</v>
      </c>
      <c r="AC178" s="389" t="str">
        <f>IFERROR(IF(OR(AC177/#REF!-1&gt;2,AC177/#REF!-1&lt;-0.95),"-",AC177/#REF!-1),"-")</f>
        <v>-</v>
      </c>
      <c r="AD178" s="389">
        <f>IFERROR(IF(OR(AD177/W177-1&gt;2,AD177/W177-1&lt;-0.95),"-",AD177/W177-1),"-")</f>
        <v>-6.1609407992792686E-2</v>
      </c>
      <c r="AE178" s="389">
        <f>IFERROR(IF(OR(AE177/AA177-1&gt;2,AE177/AA177-1&lt;-0.95),"-",AE177/AA177-1),"-")</f>
        <v>-6.3626402838711016E-2</v>
      </c>
      <c r="AF178" s="389">
        <f>IFERROR(IF(OR(AF177/AB177-1&gt;2,AF177/AB177-1&lt;-0.95),"-",AF177/AB177-1),"-")</f>
        <v>-8.7322043802365523E-2</v>
      </c>
      <c r="AJ178" s="389"/>
      <c r="AK178" s="389"/>
      <c r="AL178" s="389"/>
      <c r="AM178" s="389"/>
      <c r="AN178" s="389"/>
      <c r="AO178" s="389"/>
      <c r="AP178" s="389"/>
      <c r="AQ178" s="389"/>
    </row>
    <row r="179" spans="2:43" ht="15" customHeight="1" x14ac:dyDescent="0.25">
      <c r="B179" s="41" t="s">
        <v>159</v>
      </c>
      <c r="C179" s="41"/>
      <c r="D179" s="41"/>
      <c r="E179" s="41"/>
      <c r="F179" s="41"/>
      <c r="G179" s="41"/>
      <c r="H179" s="41"/>
      <c r="I179" s="41"/>
      <c r="J179" s="41"/>
      <c r="K179" s="41"/>
      <c r="L179" s="41"/>
      <c r="M179" s="41"/>
      <c r="N179" s="41"/>
      <c r="O179" s="41"/>
      <c r="P179" s="41"/>
      <c r="Q179" s="41"/>
      <c r="R179" s="41"/>
      <c r="S179" s="41"/>
      <c r="T179" s="376">
        <v>2250.3462347853301</v>
      </c>
      <c r="U179" s="376">
        <v>2229.4255281956002</v>
      </c>
      <c r="V179" s="376">
        <v>2132.4037127150004</v>
      </c>
      <c r="W179" s="376">
        <v>4129.9070758850003</v>
      </c>
      <c r="X179" s="376">
        <f t="shared" si="59"/>
        <v>3914.3881220080007</v>
      </c>
      <c r="Y179" s="376"/>
      <c r="Z179" s="376"/>
      <c r="AA179" s="376">
        <f>'Operating Data'!AA182</f>
        <v>1080.1517222970003</v>
      </c>
      <c r="AB179" s="376">
        <f>'Operating Data'!AB182</f>
        <v>1993.31102564</v>
      </c>
      <c r="AC179" s="376">
        <f>'Operating Data'!AC182</f>
        <v>2945.9482489940001</v>
      </c>
      <c r="AD179" s="376">
        <f>'Operating Data'!AD182</f>
        <v>3914.3881220080007</v>
      </c>
      <c r="AE179" s="376">
        <f>'Operating Data'!AE182</f>
        <v>1054.1003229649998</v>
      </c>
      <c r="AF179" s="376">
        <f>'Operating Data'!AF182</f>
        <v>1950.0116232409996</v>
      </c>
      <c r="AJ179" s="376"/>
      <c r="AK179" s="376"/>
      <c r="AL179" s="376"/>
      <c r="AM179" s="376"/>
      <c r="AN179" s="376"/>
      <c r="AO179" s="376"/>
      <c r="AP179" s="376"/>
      <c r="AQ179" s="376"/>
    </row>
    <row r="180" spans="2:43" ht="15" customHeight="1" x14ac:dyDescent="0.25">
      <c r="B180" s="159" t="s">
        <v>149</v>
      </c>
      <c r="C180" s="159"/>
      <c r="D180" s="159"/>
      <c r="E180" s="159"/>
      <c r="F180" s="159"/>
      <c r="G180" s="159"/>
      <c r="H180" s="159"/>
      <c r="I180" s="159"/>
      <c r="J180" s="159"/>
      <c r="K180" s="159"/>
      <c r="L180" s="159"/>
      <c r="M180" s="159"/>
      <c r="N180" s="159"/>
      <c r="O180" s="159"/>
      <c r="P180" s="159"/>
      <c r="Q180" s="159"/>
      <c r="R180" s="159"/>
      <c r="S180" s="159"/>
      <c r="T180" s="387" t="s">
        <v>23</v>
      </c>
      <c r="U180" s="387">
        <f>IFERROR(IF(OR(U179/T179-1&gt;2,U179/T179-1&lt;-0.95),"-",U179/T179-1),"-")</f>
        <v>-9.2966612276557115E-3</v>
      </c>
      <c r="V180" s="388">
        <f>IFERROR(IF(OR(V179/U179-1&gt;2,V179/U179-1&lt;-0.95),"-",V179/U179-1),"-")</f>
        <v>-4.3518751469184491E-2</v>
      </c>
      <c r="W180" s="389">
        <f>IFERROR(IF(OR(W179/V179-1&gt;2,W179/V179-1&lt;-0.95),"-",W179/V179-1),"-")</f>
        <v>0.9367378940767066</v>
      </c>
      <c r="X180" s="387">
        <f t="shared" si="59"/>
        <v>-5.2184940221885245E-2</v>
      </c>
      <c r="Y180" s="387"/>
      <c r="AA180" s="389" t="str">
        <f>IFERROR(IF(OR(AA179/#REF!-1&gt;2,AA179/#REF!-1&lt;-0.95),"-",AA179/#REF!-1),"-")</f>
        <v>-</v>
      </c>
      <c r="AB180" s="389" t="str">
        <f>IFERROR(IF(OR(AB179/#REF!-1&gt;2,AB179/#REF!-1&lt;-0.95),"-",AB179/#REF!-1),"-")</f>
        <v>-</v>
      </c>
      <c r="AC180" s="389" t="str">
        <f>IFERROR(IF(OR(AC179/#REF!-1&gt;2,AC179/#REF!-1&lt;-0.95),"-",AC179/#REF!-1),"-")</f>
        <v>-</v>
      </c>
      <c r="AD180" s="389">
        <f>IFERROR(IF(OR(AD179/W179-1&gt;2,AD179/W179-1&lt;-0.95),"-",AD179/W179-1),"-")</f>
        <v>-5.2184940221885245E-2</v>
      </c>
      <c r="AE180" s="389">
        <f>IFERROR(IF(OR(AE179/AA179-1&gt;2,AE179/AA179-1&lt;-0.95),"-",AE179/AA179-1),"-")</f>
        <v>-2.411827782545295E-2</v>
      </c>
      <c r="AF180" s="389">
        <f>IFERROR(IF(OR(AF179/AB179-1&gt;2,AF179/AB179-1&lt;-0.95),"-",AF179/AB179-1),"-")</f>
        <v>-2.1722351325026201E-2</v>
      </c>
      <c r="AJ180" s="389"/>
      <c r="AK180" s="389"/>
      <c r="AL180" s="389"/>
      <c r="AM180" s="389"/>
      <c r="AN180" s="389"/>
      <c r="AO180" s="389"/>
      <c r="AP180" s="389"/>
      <c r="AQ180" s="389"/>
    </row>
    <row r="181" spans="2:43" ht="15" customHeight="1" x14ac:dyDescent="0.25">
      <c r="B181" s="88"/>
      <c r="C181" s="88"/>
      <c r="D181" s="88"/>
      <c r="E181" s="88"/>
      <c r="F181" s="88"/>
      <c r="G181" s="88"/>
      <c r="H181" s="88"/>
      <c r="I181" s="88"/>
      <c r="J181" s="88"/>
      <c r="K181" s="88"/>
      <c r="L181" s="88"/>
      <c r="M181" s="88"/>
      <c r="N181" s="88"/>
      <c r="O181" s="88"/>
      <c r="P181" s="88"/>
      <c r="Q181" s="88"/>
      <c r="R181" s="88"/>
      <c r="S181" s="88"/>
    </row>
    <row r="182" spans="2:43" ht="30" customHeight="1" x14ac:dyDescent="0.45">
      <c r="B182" s="186" t="s">
        <v>165</v>
      </c>
      <c r="C182" s="186"/>
      <c r="D182" s="186"/>
      <c r="E182" s="186"/>
      <c r="F182" s="186"/>
      <c r="G182" s="186"/>
      <c r="H182" s="186"/>
      <c r="I182" s="186"/>
      <c r="J182" s="186"/>
      <c r="K182" s="186"/>
      <c r="L182" s="186"/>
      <c r="M182" s="186"/>
      <c r="N182" s="186"/>
      <c r="O182" s="186"/>
      <c r="P182" s="186"/>
      <c r="Q182" s="186"/>
      <c r="R182" s="186"/>
      <c r="S182" s="186"/>
    </row>
    <row r="183" spans="2:43" ht="15" customHeight="1" x14ac:dyDescent="0.25">
      <c r="B183" s="165" t="s">
        <v>133</v>
      </c>
      <c r="C183" s="173"/>
      <c r="D183" s="173"/>
      <c r="E183" s="173"/>
      <c r="F183" s="173"/>
      <c r="G183" s="173"/>
      <c r="H183" s="173"/>
      <c r="I183" s="173"/>
      <c r="J183" s="173"/>
      <c r="K183" s="173"/>
      <c r="L183" s="173"/>
      <c r="M183" s="173"/>
      <c r="N183" s="173"/>
      <c r="O183" s="173"/>
      <c r="P183" s="173"/>
      <c r="Q183" s="173"/>
      <c r="R183" s="173"/>
      <c r="S183" s="173"/>
      <c r="T183" s="240">
        <v>2018</v>
      </c>
      <c r="U183" s="240">
        <v>2019</v>
      </c>
      <c r="V183" s="240">
        <v>2020</v>
      </c>
      <c r="W183" s="240">
        <v>2021</v>
      </c>
      <c r="X183" s="241">
        <v>2022</v>
      </c>
      <c r="Y183" s="242">
        <v>2023</v>
      </c>
      <c r="AA183" s="243" t="s">
        <v>283</v>
      </c>
      <c r="AB183" s="243" t="s">
        <v>284</v>
      </c>
      <c r="AC183" s="243" t="s">
        <v>285</v>
      </c>
      <c r="AD183" s="243">
        <v>2022</v>
      </c>
      <c r="AE183" s="244" t="s">
        <v>313</v>
      </c>
      <c r="AF183" s="244" t="s">
        <v>314</v>
      </c>
      <c r="AG183" s="245" t="s">
        <v>315</v>
      </c>
      <c r="AH183" s="246">
        <v>2023</v>
      </c>
      <c r="AJ183" s="243" t="s">
        <v>283</v>
      </c>
      <c r="AK183" s="243" t="s">
        <v>286</v>
      </c>
      <c r="AL183" s="243" t="s">
        <v>287</v>
      </c>
      <c r="AM183" s="243" t="s">
        <v>288</v>
      </c>
      <c r="AN183" s="244" t="s">
        <v>313</v>
      </c>
      <c r="AO183" s="244" t="s">
        <v>318</v>
      </c>
      <c r="AP183" s="244" t="s">
        <v>316</v>
      </c>
      <c r="AQ183" s="244" t="s">
        <v>317</v>
      </c>
    </row>
    <row r="184" spans="2:43" ht="15" customHeight="1" x14ac:dyDescent="0.25">
      <c r="B184" s="89" t="s">
        <v>120</v>
      </c>
      <c r="C184" s="89"/>
      <c r="D184" s="89"/>
      <c r="E184" s="89"/>
      <c r="F184" s="89"/>
      <c r="G184" s="89"/>
      <c r="H184" s="89"/>
      <c r="I184" s="89"/>
      <c r="J184" s="89"/>
      <c r="K184" s="89"/>
      <c r="L184" s="89"/>
      <c r="M184" s="89"/>
      <c r="N184" s="89"/>
      <c r="O184" s="89"/>
      <c r="P184" s="89"/>
      <c r="Q184" s="89"/>
      <c r="R184" s="89"/>
      <c r="S184" s="89"/>
      <c r="T184" s="375">
        <v>1869.5664734000004</v>
      </c>
      <c r="U184" s="375">
        <v>2498.4689220699993</v>
      </c>
      <c r="V184" s="375">
        <v>2624.6599612699988</v>
      </c>
      <c r="W184" s="375">
        <v>3462.7299483300021</v>
      </c>
      <c r="X184" s="375">
        <f t="shared" ref="X184:X199" si="60">AD184</f>
        <v>4601.2121606999972</v>
      </c>
      <c r="Y184" s="375"/>
      <c r="AA184" s="375">
        <v>1133.3169047500014</v>
      </c>
      <c r="AB184" s="375">
        <v>2199.8156810900009</v>
      </c>
      <c r="AC184" s="375">
        <v>3474.0234048999992</v>
      </c>
      <c r="AD184" s="402">
        <v>4601.2121606999972</v>
      </c>
      <c r="AE184" s="402">
        <v>1254.7129401399993</v>
      </c>
      <c r="AF184" s="402">
        <v>2272.9878968200005</v>
      </c>
      <c r="AJ184" s="375">
        <f>AA184</f>
        <v>1133.3169047500014</v>
      </c>
      <c r="AK184" s="375">
        <f>AB184-AA184</f>
        <v>1066.4987763399995</v>
      </c>
      <c r="AL184" s="375">
        <f t="shared" ref="AL184:AL199" si="61">AC184-AB184</f>
        <v>1274.2077238099982</v>
      </c>
      <c r="AM184" s="375">
        <f>AD184-AC184</f>
        <v>1127.188755799998</v>
      </c>
      <c r="AN184" s="375">
        <f>AE184</f>
        <v>1254.7129401399993</v>
      </c>
      <c r="AO184" s="375">
        <f>AF184-AE184</f>
        <v>1018.2749566800012</v>
      </c>
      <c r="AP184" s="375"/>
      <c r="AQ184" s="375"/>
    </row>
    <row r="185" spans="2:43" ht="15" customHeight="1" x14ac:dyDescent="0.25">
      <c r="B185" s="110" t="s">
        <v>141</v>
      </c>
      <c r="C185" s="110"/>
      <c r="D185" s="110"/>
      <c r="E185" s="110"/>
      <c r="F185" s="110"/>
      <c r="G185" s="110"/>
      <c r="H185" s="110"/>
      <c r="I185" s="110"/>
      <c r="J185" s="110"/>
      <c r="K185" s="110"/>
      <c r="L185" s="110"/>
      <c r="M185" s="110"/>
      <c r="N185" s="110"/>
      <c r="O185" s="110"/>
      <c r="P185" s="110"/>
      <c r="Q185" s="110"/>
      <c r="R185" s="110"/>
      <c r="S185" s="110"/>
      <c r="T185" s="404">
        <v>1832.4598304001124</v>
      </c>
      <c r="U185" s="404">
        <v>2253</v>
      </c>
      <c r="V185" s="404">
        <v>2233.3252525699977</v>
      </c>
      <c r="W185" s="404">
        <v>2769.5292341899994</v>
      </c>
      <c r="X185" s="404">
        <f t="shared" si="60"/>
        <v>3525.336321339998</v>
      </c>
      <c r="Y185" s="404"/>
      <c r="AA185" s="404">
        <v>964.27001514000051</v>
      </c>
      <c r="AB185" s="404">
        <v>1847.4857571500008</v>
      </c>
      <c r="AC185" s="404">
        <v>2640.7195947699988</v>
      </c>
      <c r="AD185" s="406">
        <v>3525.336321339998</v>
      </c>
      <c r="AE185" s="404">
        <v>982.55535538999993</v>
      </c>
      <c r="AF185" s="404">
        <v>1755.7458816200003</v>
      </c>
      <c r="AJ185" s="404">
        <f t="shared" ref="AJ185:AJ199" si="62">AA185</f>
        <v>964.27001514000051</v>
      </c>
      <c r="AK185" s="404">
        <f t="shared" ref="AK185:AK199" si="63">AB185-AA185</f>
        <v>883.21574201000033</v>
      </c>
      <c r="AL185" s="404">
        <f t="shared" si="61"/>
        <v>793.23383761999798</v>
      </c>
      <c r="AM185" s="404">
        <f t="shared" ref="AM185:AM199" si="64">AD185-AC185</f>
        <v>884.61672656999917</v>
      </c>
      <c r="AN185" s="375">
        <f t="shared" ref="AN185:AN199" si="65">AE185</f>
        <v>982.55535538999993</v>
      </c>
      <c r="AO185" s="404">
        <f t="shared" ref="AO185:AO199" si="66">AF185-AE185</f>
        <v>773.19052623000039</v>
      </c>
      <c r="AP185" s="375"/>
      <c r="AQ185" s="375"/>
    </row>
    <row r="186" spans="2:43" ht="15" customHeight="1" x14ac:dyDescent="0.25">
      <c r="B186" s="223" t="s">
        <v>451</v>
      </c>
      <c r="C186" s="92"/>
      <c r="D186" s="92"/>
      <c r="E186" s="92"/>
      <c r="F186" s="92"/>
      <c r="G186" s="92"/>
      <c r="H186" s="92"/>
      <c r="I186" s="92"/>
      <c r="J186" s="92"/>
      <c r="K186" s="92"/>
      <c r="L186" s="92"/>
      <c r="M186" s="92"/>
      <c r="N186" s="92"/>
      <c r="O186" s="92"/>
      <c r="P186" s="92"/>
      <c r="Q186" s="92"/>
      <c r="R186" s="92"/>
      <c r="S186" s="92"/>
      <c r="T186" s="376">
        <v>1650.1156146185117</v>
      </c>
      <c r="U186" s="376">
        <v>1869</v>
      </c>
      <c r="V186" s="376">
        <v>2051.0183528470347</v>
      </c>
      <c r="W186" s="376">
        <v>2446.8849107119086</v>
      </c>
      <c r="X186" s="376">
        <f t="shared" si="60"/>
        <v>3092.4945162767563</v>
      </c>
      <c r="Y186" s="376"/>
      <c r="AA186" s="376">
        <v>785.37922626947204</v>
      </c>
      <c r="AB186" s="376">
        <v>1554.472083736837</v>
      </c>
      <c r="AC186" s="376">
        <v>2317</v>
      </c>
      <c r="AD186" s="379">
        <v>3092.4945162767563</v>
      </c>
      <c r="AE186" s="376">
        <v>816.436755069951</v>
      </c>
      <c r="AF186" s="376">
        <v>1619.9929938352693</v>
      </c>
      <c r="AJ186" s="404">
        <f t="shared" si="62"/>
        <v>785.37922626947204</v>
      </c>
      <c r="AK186" s="404">
        <f t="shared" si="63"/>
        <v>769.09285746736498</v>
      </c>
      <c r="AL186" s="404">
        <f t="shared" si="61"/>
        <v>762.52791626316298</v>
      </c>
      <c r="AM186" s="404">
        <f t="shared" si="64"/>
        <v>775.49451627675626</v>
      </c>
      <c r="AN186" s="375">
        <f t="shared" si="65"/>
        <v>816.436755069951</v>
      </c>
      <c r="AO186" s="404">
        <f t="shared" si="66"/>
        <v>803.55623876531831</v>
      </c>
      <c r="AP186" s="375"/>
      <c r="AQ186" s="375"/>
    </row>
    <row r="187" spans="2:43" ht="15" customHeight="1" x14ac:dyDescent="0.25">
      <c r="B187" s="223" t="s">
        <v>60</v>
      </c>
      <c r="C187" s="93"/>
      <c r="D187" s="93"/>
      <c r="E187" s="93"/>
      <c r="F187" s="93"/>
      <c r="G187" s="93"/>
      <c r="H187" s="93"/>
      <c r="I187" s="93"/>
      <c r="J187" s="93"/>
      <c r="K187" s="93"/>
      <c r="L187" s="93"/>
      <c r="M187" s="93"/>
      <c r="N187" s="93"/>
      <c r="O187" s="93"/>
      <c r="P187" s="93"/>
      <c r="Q187" s="93"/>
      <c r="R187" s="93"/>
      <c r="S187" s="93"/>
      <c r="T187" s="376">
        <v>182.34421578160064</v>
      </c>
      <c r="U187" s="376">
        <v>384</v>
      </c>
      <c r="V187" s="376">
        <v>182.30689972296295</v>
      </c>
      <c r="W187" s="376">
        <v>322.64432347809088</v>
      </c>
      <c r="X187" s="376">
        <f t="shared" si="60"/>
        <v>432.84180506324174</v>
      </c>
      <c r="Y187" s="376"/>
      <c r="AA187" s="376">
        <v>178.89078887052847</v>
      </c>
      <c r="AB187" s="376">
        <v>293.01367341316381</v>
      </c>
      <c r="AC187" s="376">
        <v>323.71959476999882</v>
      </c>
      <c r="AD187" s="379">
        <v>432.84180506324174</v>
      </c>
      <c r="AE187" s="376">
        <v>166.11860032004893</v>
      </c>
      <c r="AF187" s="376">
        <v>135.752887784731</v>
      </c>
      <c r="AJ187" s="404">
        <f t="shared" si="62"/>
        <v>178.89078887052847</v>
      </c>
      <c r="AK187" s="404">
        <f t="shared" si="63"/>
        <v>114.12288454263535</v>
      </c>
      <c r="AL187" s="404">
        <f t="shared" si="61"/>
        <v>30.705921356835006</v>
      </c>
      <c r="AM187" s="404">
        <f t="shared" si="64"/>
        <v>109.12221029324292</v>
      </c>
      <c r="AN187" s="375">
        <f t="shared" si="65"/>
        <v>166.11860032004893</v>
      </c>
      <c r="AO187" s="404">
        <f t="shared" si="66"/>
        <v>-30.365712535317925</v>
      </c>
      <c r="AP187" s="375"/>
      <c r="AQ187" s="375"/>
    </row>
    <row r="188" spans="2:43" ht="15" customHeight="1" x14ac:dyDescent="0.25">
      <c r="B188" s="110" t="s">
        <v>142</v>
      </c>
      <c r="C188" s="110"/>
      <c r="D188" s="110"/>
      <c r="E188" s="110"/>
      <c r="F188" s="110"/>
      <c r="G188" s="110"/>
      <c r="H188" s="110"/>
      <c r="I188" s="110"/>
      <c r="J188" s="110"/>
      <c r="K188" s="110"/>
      <c r="L188" s="110"/>
      <c r="M188" s="110"/>
      <c r="N188" s="110"/>
      <c r="O188" s="110"/>
      <c r="P188" s="110"/>
      <c r="Q188" s="110"/>
      <c r="R188" s="110"/>
      <c r="S188" s="110"/>
      <c r="T188" s="404">
        <f>T259</f>
        <v>37.106424089999969</v>
      </c>
      <c r="U188" s="404">
        <f>U259</f>
        <v>245.64252396000006</v>
      </c>
      <c r="V188" s="404">
        <f>V259</f>
        <v>391.33470870000014</v>
      </c>
      <c r="W188" s="404">
        <f>W259</f>
        <v>693.20071413999995</v>
      </c>
      <c r="X188" s="404">
        <f t="shared" si="60"/>
        <v>1075.8758393599999</v>
      </c>
      <c r="Y188" s="404"/>
      <c r="AA188" s="404">
        <f t="shared" ref="AA188:AF188" si="67">AA259</f>
        <v>169.04688961000002</v>
      </c>
      <c r="AB188" s="404">
        <f t="shared" si="67"/>
        <v>352.32992394000013</v>
      </c>
      <c r="AC188" s="404">
        <f t="shared" si="67"/>
        <v>833.3038101300001</v>
      </c>
      <c r="AD188" s="406">
        <f t="shared" si="67"/>
        <v>1075.8758393599999</v>
      </c>
      <c r="AE188" s="404">
        <f t="shared" si="67"/>
        <v>272.15758475000007</v>
      </c>
      <c r="AF188" s="404">
        <f t="shared" si="67"/>
        <v>517.24201520000008</v>
      </c>
      <c r="AJ188" s="404">
        <f t="shared" si="62"/>
        <v>169.04688961000002</v>
      </c>
      <c r="AK188" s="404">
        <f t="shared" si="63"/>
        <v>183.28303433000011</v>
      </c>
      <c r="AL188" s="404">
        <f t="shared" si="61"/>
        <v>480.97388618999997</v>
      </c>
      <c r="AM188" s="404">
        <f t="shared" si="64"/>
        <v>242.57202922999977</v>
      </c>
      <c r="AN188" s="375">
        <f t="shared" si="65"/>
        <v>272.15758475000007</v>
      </c>
      <c r="AO188" s="404">
        <f t="shared" si="66"/>
        <v>245.08443045000001</v>
      </c>
      <c r="AP188" s="375"/>
      <c r="AQ188" s="375"/>
    </row>
    <row r="189" spans="2:43" ht="15" customHeight="1" x14ac:dyDescent="0.25">
      <c r="B189" s="90" t="s">
        <v>166</v>
      </c>
      <c r="C189" s="90"/>
      <c r="D189" s="90"/>
      <c r="E189" s="90"/>
      <c r="F189" s="90"/>
      <c r="G189" s="90"/>
      <c r="H189" s="90"/>
      <c r="I189" s="90"/>
      <c r="J189" s="90"/>
      <c r="K189" s="90"/>
      <c r="L189" s="90"/>
      <c r="M189" s="90"/>
      <c r="N189" s="90"/>
      <c r="O189" s="90"/>
      <c r="P189" s="90"/>
      <c r="Q189" s="90"/>
      <c r="R189" s="90"/>
      <c r="S189" s="90"/>
      <c r="T189" s="376">
        <v>766.94518435999998</v>
      </c>
      <c r="U189" s="376">
        <v>663.64061744999992</v>
      </c>
      <c r="V189" s="376">
        <v>788.33915197999966</v>
      </c>
      <c r="W189" s="376">
        <v>807.25093162000007</v>
      </c>
      <c r="X189" s="376">
        <f t="shared" si="60"/>
        <v>960.3190964800001</v>
      </c>
      <c r="Y189" s="376"/>
      <c r="AA189" s="376">
        <v>211.46386757000002</v>
      </c>
      <c r="AB189" s="376">
        <v>464.83354891000027</v>
      </c>
      <c r="AC189" s="376">
        <v>705.29280845999995</v>
      </c>
      <c r="AD189" s="379">
        <v>960.3190964800001</v>
      </c>
      <c r="AE189" s="379">
        <v>246.51924021000005</v>
      </c>
      <c r="AF189" s="379">
        <v>494.85743685999978</v>
      </c>
      <c r="AJ189" s="404">
        <f t="shared" si="62"/>
        <v>211.46386757000002</v>
      </c>
      <c r="AK189" s="404">
        <f t="shared" si="63"/>
        <v>253.36968134000026</v>
      </c>
      <c r="AL189" s="404">
        <f t="shared" si="61"/>
        <v>240.45925954999967</v>
      </c>
      <c r="AM189" s="404">
        <f t="shared" si="64"/>
        <v>255.02628802000015</v>
      </c>
      <c r="AN189" s="375">
        <f t="shared" si="65"/>
        <v>246.51924021000005</v>
      </c>
      <c r="AO189" s="404">
        <f t="shared" si="66"/>
        <v>248.33819664999973</v>
      </c>
      <c r="AP189" s="375"/>
      <c r="AQ189" s="375"/>
    </row>
    <row r="190" spans="2:43" ht="15" customHeight="1" x14ac:dyDescent="0.25">
      <c r="B190" s="90" t="s">
        <v>167</v>
      </c>
      <c r="C190" s="90"/>
      <c r="D190" s="90"/>
      <c r="E190" s="90"/>
      <c r="F190" s="90"/>
      <c r="G190" s="90"/>
      <c r="H190" s="90"/>
      <c r="I190" s="90"/>
      <c r="J190" s="90"/>
      <c r="K190" s="90"/>
      <c r="L190" s="90"/>
      <c r="M190" s="90"/>
      <c r="N190" s="90"/>
      <c r="O190" s="90"/>
      <c r="P190" s="90"/>
      <c r="Q190" s="90"/>
      <c r="R190" s="90"/>
      <c r="S190" s="90"/>
      <c r="T190" s="376">
        <v>185.31464266999998</v>
      </c>
      <c r="U190" s="376">
        <v>211.21137426999999</v>
      </c>
      <c r="V190" s="376">
        <v>247.09630837999998</v>
      </c>
      <c r="W190" s="376">
        <v>-97.449363030000001</v>
      </c>
      <c r="X190" s="376">
        <f t="shared" si="60"/>
        <v>296.79930977000004</v>
      </c>
      <c r="Y190" s="376"/>
      <c r="AA190" s="376">
        <v>79.084189389999992</v>
      </c>
      <c r="AB190" s="376">
        <v>143.44841778999998</v>
      </c>
      <c r="AC190" s="376">
        <v>230.22669361999996</v>
      </c>
      <c r="AD190" s="379">
        <v>296.79930977000004</v>
      </c>
      <c r="AE190" s="379">
        <v>80.085134180000011</v>
      </c>
      <c r="AF190" s="379">
        <v>152.68011050999999</v>
      </c>
      <c r="AJ190" s="404">
        <f t="shared" si="62"/>
        <v>79.084189389999992</v>
      </c>
      <c r="AK190" s="404">
        <f t="shared" si="63"/>
        <v>64.364228399999988</v>
      </c>
      <c r="AL190" s="404">
        <f t="shared" si="61"/>
        <v>86.778275829999984</v>
      </c>
      <c r="AM190" s="404">
        <f t="shared" si="64"/>
        <v>66.572616150000073</v>
      </c>
      <c r="AN190" s="375">
        <f t="shared" si="65"/>
        <v>80.085134180000011</v>
      </c>
      <c r="AO190" s="404">
        <f t="shared" si="66"/>
        <v>72.59497632999998</v>
      </c>
      <c r="AP190" s="375"/>
      <c r="AQ190" s="375"/>
    </row>
    <row r="191" spans="2:43" ht="15" customHeight="1" x14ac:dyDescent="0.25">
      <c r="B191" s="89" t="s">
        <v>168</v>
      </c>
      <c r="C191" s="89"/>
      <c r="D191" s="89"/>
      <c r="E191" s="89"/>
      <c r="F191" s="89"/>
      <c r="G191" s="89"/>
      <c r="H191" s="89"/>
      <c r="I191" s="89"/>
      <c r="J191" s="89"/>
      <c r="K191" s="89"/>
      <c r="L191" s="89"/>
      <c r="M191" s="89"/>
      <c r="N191" s="89"/>
      <c r="O191" s="89"/>
      <c r="P191" s="89"/>
      <c r="Q191" s="89"/>
      <c r="R191" s="89"/>
      <c r="S191" s="89"/>
      <c r="T191" s="375">
        <v>952.32243559999995</v>
      </c>
      <c r="U191" s="375">
        <v>874.85199171999989</v>
      </c>
      <c r="V191" s="375">
        <v>1035.4354603599995</v>
      </c>
      <c r="W191" s="375">
        <v>709.80156858999999</v>
      </c>
      <c r="X191" s="375">
        <f t="shared" si="60"/>
        <v>1257.1184062500001</v>
      </c>
      <c r="Y191" s="375"/>
      <c r="AA191" s="375">
        <v>290.54805696</v>
      </c>
      <c r="AB191" s="375">
        <v>608.28196670000023</v>
      </c>
      <c r="AC191" s="375">
        <v>935.51950207999994</v>
      </c>
      <c r="AD191" s="402">
        <v>1257.1184062500001</v>
      </c>
      <c r="AE191" s="402">
        <v>326.60437439000009</v>
      </c>
      <c r="AF191" s="402">
        <v>647.53754736999974</v>
      </c>
      <c r="AJ191" s="375">
        <f t="shared" si="62"/>
        <v>290.54805696</v>
      </c>
      <c r="AK191" s="375">
        <f t="shared" si="63"/>
        <v>317.73390974000023</v>
      </c>
      <c r="AL191" s="375">
        <f t="shared" si="61"/>
        <v>327.23753537999971</v>
      </c>
      <c r="AM191" s="375">
        <f t="shared" si="64"/>
        <v>321.5989041700002</v>
      </c>
      <c r="AN191" s="375">
        <f t="shared" si="65"/>
        <v>326.60437439000009</v>
      </c>
      <c r="AO191" s="375">
        <f t="shared" si="66"/>
        <v>320.93317297999965</v>
      </c>
      <c r="AP191" s="375"/>
      <c r="AQ191" s="375"/>
    </row>
    <row r="192" spans="2:43" ht="15" customHeight="1" x14ac:dyDescent="0.25">
      <c r="B192" s="85" t="s">
        <v>169</v>
      </c>
      <c r="C192" s="85"/>
      <c r="D192" s="85"/>
      <c r="E192" s="85"/>
      <c r="F192" s="85"/>
      <c r="G192" s="85"/>
      <c r="H192" s="85"/>
      <c r="I192" s="85"/>
      <c r="J192" s="85"/>
      <c r="K192" s="85"/>
      <c r="L192" s="85"/>
      <c r="M192" s="85"/>
      <c r="N192" s="85"/>
      <c r="O192" s="85"/>
      <c r="P192" s="85"/>
      <c r="Q192" s="85"/>
      <c r="R192" s="85"/>
      <c r="S192" s="85"/>
      <c r="T192" s="377">
        <v>0</v>
      </c>
      <c r="U192" s="377">
        <v>0</v>
      </c>
      <c r="V192" s="377">
        <v>0</v>
      </c>
      <c r="W192" s="377">
        <v>0</v>
      </c>
      <c r="X192" s="377">
        <f t="shared" si="60"/>
        <v>0</v>
      </c>
      <c r="Y192" s="377"/>
      <c r="AA192" s="377">
        <v>0</v>
      </c>
      <c r="AB192" s="377">
        <v>0</v>
      </c>
      <c r="AC192" s="377">
        <v>0</v>
      </c>
      <c r="AD192" s="473"/>
      <c r="AE192" s="377"/>
      <c r="AF192" s="377"/>
      <c r="AJ192" s="375">
        <f t="shared" si="62"/>
        <v>0</v>
      </c>
      <c r="AK192" s="375">
        <f t="shared" si="63"/>
        <v>0</v>
      </c>
      <c r="AL192" s="375">
        <f t="shared" si="61"/>
        <v>0</v>
      </c>
      <c r="AM192" s="375">
        <f t="shared" si="64"/>
        <v>0</v>
      </c>
      <c r="AN192" s="375">
        <f t="shared" si="65"/>
        <v>0</v>
      </c>
      <c r="AO192" s="375">
        <f t="shared" si="66"/>
        <v>0</v>
      </c>
      <c r="AP192" s="375"/>
      <c r="AQ192" s="375"/>
    </row>
    <row r="193" spans="2:44" ht="15" customHeight="1" x14ac:dyDescent="0.25">
      <c r="B193" s="77" t="s">
        <v>90</v>
      </c>
      <c r="C193" s="77"/>
      <c r="D193" s="77"/>
      <c r="E193" s="77"/>
      <c r="F193" s="77"/>
      <c r="G193" s="77"/>
      <c r="H193" s="77"/>
      <c r="I193" s="77"/>
      <c r="J193" s="77"/>
      <c r="K193" s="77"/>
      <c r="L193" s="77"/>
      <c r="M193" s="77"/>
      <c r="N193" s="77"/>
      <c r="O193" s="77"/>
      <c r="P193" s="77"/>
      <c r="Q193" s="77"/>
      <c r="R193" s="77"/>
      <c r="S193" s="77"/>
      <c r="T193" s="375">
        <v>917.18142923000005</v>
      </c>
      <c r="U193" s="375">
        <v>1623.6169303500005</v>
      </c>
      <c r="V193" s="375">
        <v>1589.2245009099993</v>
      </c>
      <c r="W193" s="375">
        <v>2752.9283797400035</v>
      </c>
      <c r="X193" s="375">
        <f t="shared" si="60"/>
        <v>3344.093754459996</v>
      </c>
      <c r="Y193" s="375"/>
      <c r="AA193" s="375">
        <v>842.76884778999965</v>
      </c>
      <c r="AB193" s="375">
        <v>1591.5337143900013</v>
      </c>
      <c r="AC193" s="375">
        <v>2538.5039028199976</v>
      </c>
      <c r="AD193" s="402">
        <v>3344.093754459996</v>
      </c>
      <c r="AE193" s="375">
        <v>928.10856575000037</v>
      </c>
      <c r="AF193" s="375">
        <v>1625.4503494499945</v>
      </c>
      <c r="AJ193" s="375">
        <f t="shared" si="62"/>
        <v>842.76884778999965</v>
      </c>
      <c r="AK193" s="375">
        <f t="shared" si="63"/>
        <v>748.7648666000016</v>
      </c>
      <c r="AL193" s="375">
        <f t="shared" si="61"/>
        <v>946.97018842999637</v>
      </c>
      <c r="AM193" s="375">
        <f t="shared" si="64"/>
        <v>805.58985163999841</v>
      </c>
      <c r="AN193" s="375">
        <f t="shared" si="65"/>
        <v>928.10856575000037</v>
      </c>
      <c r="AO193" s="375">
        <f t="shared" si="66"/>
        <v>697.34178369999415</v>
      </c>
      <c r="AP193" s="375"/>
      <c r="AQ193" s="375"/>
    </row>
    <row r="194" spans="2:44" ht="15" customHeight="1" x14ac:dyDescent="0.25">
      <c r="B194" s="110" t="s">
        <v>141</v>
      </c>
      <c r="C194" s="110"/>
      <c r="D194" s="110"/>
      <c r="E194" s="110"/>
      <c r="F194" s="110"/>
      <c r="G194" s="110"/>
      <c r="H194" s="110"/>
      <c r="I194" s="110"/>
      <c r="J194" s="110"/>
      <c r="K194" s="110"/>
      <c r="L194" s="110"/>
      <c r="M194" s="110"/>
      <c r="N194" s="110"/>
      <c r="O194" s="110"/>
      <c r="P194" s="110"/>
      <c r="Q194" s="110"/>
      <c r="R194" s="110"/>
      <c r="S194" s="110"/>
      <c r="T194" s="404">
        <v>886.96392712999955</v>
      </c>
      <c r="U194" s="404">
        <v>1392.6288562600002</v>
      </c>
      <c r="V194" s="404">
        <v>1218.6247817799986</v>
      </c>
      <c r="W194" s="404">
        <v>1768.329731380001</v>
      </c>
      <c r="X194" s="404">
        <f t="shared" si="60"/>
        <v>2373.7723656200019</v>
      </c>
      <c r="Y194" s="404"/>
      <c r="AA194" s="404">
        <v>686.47822642000028</v>
      </c>
      <c r="AB194" s="404">
        <v>1288.7947428599998</v>
      </c>
      <c r="AC194" s="404">
        <v>1787.0562811699999</v>
      </c>
      <c r="AD194" s="406">
        <v>2373.7723656200019</v>
      </c>
      <c r="AE194" s="404">
        <v>680.6399568100004</v>
      </c>
      <c r="AF194" s="404">
        <v>1157.6509464400008</v>
      </c>
      <c r="AJ194" s="404">
        <f t="shared" si="62"/>
        <v>686.47822642000028</v>
      </c>
      <c r="AK194" s="404">
        <f t="shared" si="63"/>
        <v>602.31651643999953</v>
      </c>
      <c r="AL194" s="404">
        <f t="shared" si="61"/>
        <v>498.26153831000011</v>
      </c>
      <c r="AM194" s="404">
        <f t="shared" si="64"/>
        <v>586.71608445000197</v>
      </c>
      <c r="AN194" s="375">
        <f t="shared" si="65"/>
        <v>680.6399568100004</v>
      </c>
      <c r="AO194" s="404">
        <f t="shared" si="66"/>
        <v>477.01098963000038</v>
      </c>
      <c r="AP194" s="375"/>
      <c r="AQ194" s="375"/>
    </row>
    <row r="195" spans="2:44" ht="15" customHeight="1" x14ac:dyDescent="0.25">
      <c r="B195" s="224" t="s">
        <v>151</v>
      </c>
      <c r="C195" s="91"/>
      <c r="D195" s="91"/>
      <c r="E195" s="91"/>
      <c r="F195" s="91"/>
      <c r="G195" s="91"/>
      <c r="H195" s="91"/>
      <c r="I195" s="91"/>
      <c r="J195" s="91"/>
      <c r="K195" s="91"/>
      <c r="L195" s="91"/>
      <c r="M195" s="91"/>
      <c r="N195" s="91"/>
      <c r="O195" s="91"/>
      <c r="P195" s="91"/>
      <c r="Q195" s="91"/>
      <c r="R195" s="91"/>
      <c r="S195" s="91"/>
      <c r="T195" s="376">
        <v>460.18352926999967</v>
      </c>
      <c r="U195" s="376">
        <v>633.76424679000081</v>
      </c>
      <c r="V195" s="376">
        <v>639.61768847999997</v>
      </c>
      <c r="W195" s="376">
        <v>882.27439184999969</v>
      </c>
      <c r="X195" s="376">
        <f t="shared" si="60"/>
        <v>1189.5722069800006</v>
      </c>
      <c r="Y195" s="376"/>
      <c r="AA195" s="376">
        <v>344.2859518399996</v>
      </c>
      <c r="AB195" s="376">
        <v>660.39654301999985</v>
      </c>
      <c r="AC195" s="376">
        <v>883.39074633999962</v>
      </c>
      <c r="AD195" s="379">
        <v>1189.5722069800006</v>
      </c>
      <c r="AE195" s="376">
        <v>324.82095149999992</v>
      </c>
      <c r="AF195" s="376">
        <v>565.53830723000044</v>
      </c>
      <c r="AJ195" s="404">
        <f t="shared" si="62"/>
        <v>344.2859518399996</v>
      </c>
      <c r="AK195" s="404">
        <f t="shared" si="63"/>
        <v>316.11059118000026</v>
      </c>
      <c r="AL195" s="404">
        <f t="shared" si="61"/>
        <v>222.99420331999977</v>
      </c>
      <c r="AM195" s="404">
        <f t="shared" si="64"/>
        <v>306.18146064000098</v>
      </c>
      <c r="AN195" s="375">
        <f t="shared" si="65"/>
        <v>324.82095149999992</v>
      </c>
      <c r="AO195" s="404">
        <f t="shared" si="66"/>
        <v>240.71735573000052</v>
      </c>
      <c r="AP195" s="375"/>
      <c r="AQ195" s="375"/>
    </row>
    <row r="196" spans="2:44" ht="15" customHeight="1" x14ac:dyDescent="0.25">
      <c r="B196" s="224" t="s">
        <v>154</v>
      </c>
      <c r="C196" s="91"/>
      <c r="D196" s="91"/>
      <c r="E196" s="91"/>
      <c r="F196" s="91"/>
      <c r="G196" s="91"/>
      <c r="H196" s="91"/>
      <c r="I196" s="91"/>
      <c r="J196" s="91"/>
      <c r="K196" s="91"/>
      <c r="L196" s="91"/>
      <c r="M196" s="91"/>
      <c r="N196" s="91"/>
      <c r="O196" s="91"/>
      <c r="P196" s="91"/>
      <c r="Q196" s="91"/>
      <c r="R196" s="91"/>
      <c r="S196" s="91"/>
      <c r="T196" s="376">
        <v>426.78039785999994</v>
      </c>
      <c r="U196" s="376">
        <v>758.86460946999932</v>
      </c>
      <c r="V196" s="376">
        <v>579.00709329999972</v>
      </c>
      <c r="W196" s="376">
        <v>886.05533953000042</v>
      </c>
      <c r="X196" s="376">
        <f t="shared" si="60"/>
        <v>1184.2001586399992</v>
      </c>
      <c r="Y196" s="376"/>
      <c r="AA196" s="376">
        <v>342.19227457999949</v>
      </c>
      <c r="AB196" s="376">
        <v>628.39819984000155</v>
      </c>
      <c r="AC196" s="376">
        <v>903.66553483000155</v>
      </c>
      <c r="AD196" s="379">
        <v>1184.2001586399992</v>
      </c>
      <c r="AE196" s="376">
        <v>355.81900531000014</v>
      </c>
      <c r="AF196" s="376">
        <v>592.1126392099992</v>
      </c>
      <c r="AJ196" s="404">
        <f t="shared" si="62"/>
        <v>342.19227457999949</v>
      </c>
      <c r="AK196" s="404">
        <f t="shared" si="63"/>
        <v>286.20592526000206</v>
      </c>
      <c r="AL196" s="404">
        <f t="shared" si="61"/>
        <v>275.26733498999999</v>
      </c>
      <c r="AM196" s="404">
        <f t="shared" si="64"/>
        <v>280.5346238099977</v>
      </c>
      <c r="AN196" s="375">
        <f t="shared" si="65"/>
        <v>355.81900531000014</v>
      </c>
      <c r="AO196" s="404">
        <f t="shared" si="66"/>
        <v>236.29363389999907</v>
      </c>
      <c r="AP196" s="375"/>
      <c r="AQ196" s="375"/>
    </row>
    <row r="197" spans="2:44" ht="15" customHeight="1" x14ac:dyDescent="0.25">
      <c r="B197" s="110" t="s">
        <v>142</v>
      </c>
      <c r="C197" s="110"/>
      <c r="D197" s="110"/>
      <c r="E197" s="110"/>
      <c r="F197" s="110"/>
      <c r="G197" s="110"/>
      <c r="H197" s="110"/>
      <c r="I197" s="110"/>
      <c r="J197" s="110"/>
      <c r="K197" s="110"/>
      <c r="L197" s="110"/>
      <c r="M197" s="110"/>
      <c r="N197" s="110"/>
      <c r="O197" s="110"/>
      <c r="P197" s="110"/>
      <c r="Q197" s="110"/>
      <c r="R197" s="110"/>
      <c r="S197" s="110"/>
      <c r="T197" s="404">
        <f>T260</f>
        <v>30.217502099999983</v>
      </c>
      <c r="U197" s="404">
        <f>U260</f>
        <v>230.98807409000005</v>
      </c>
      <c r="V197" s="404">
        <f>V260</f>
        <v>370.59971913000038</v>
      </c>
      <c r="W197" s="404">
        <f>W260</f>
        <v>984.59864835999952</v>
      </c>
      <c r="X197" s="404">
        <f t="shared" si="60"/>
        <v>970.32138884000051</v>
      </c>
      <c r="Y197" s="404"/>
      <c r="AA197" s="404">
        <f t="shared" ref="AA197:AF197" si="68">AA260</f>
        <v>156.29062136999994</v>
      </c>
      <c r="AB197" s="404">
        <f t="shared" si="68"/>
        <v>302.73897153000013</v>
      </c>
      <c r="AC197" s="404">
        <f t="shared" si="68"/>
        <v>751.44762164999997</v>
      </c>
      <c r="AD197" s="406">
        <f t="shared" si="68"/>
        <v>970.32138884000051</v>
      </c>
      <c r="AE197" s="404">
        <f t="shared" si="68"/>
        <v>247.46860894000008</v>
      </c>
      <c r="AF197" s="404">
        <f t="shared" si="68"/>
        <v>467.79940300999982</v>
      </c>
      <c r="AJ197" s="404">
        <f t="shared" si="62"/>
        <v>156.29062136999994</v>
      </c>
      <c r="AK197" s="404">
        <f t="shared" si="63"/>
        <v>146.44835016000019</v>
      </c>
      <c r="AL197" s="404">
        <f t="shared" si="61"/>
        <v>448.70865011999985</v>
      </c>
      <c r="AM197" s="404">
        <f t="shared" si="64"/>
        <v>218.87376719000054</v>
      </c>
      <c r="AN197" s="375">
        <f t="shared" si="65"/>
        <v>247.46860894000008</v>
      </c>
      <c r="AO197" s="404">
        <f t="shared" si="66"/>
        <v>220.33079406999974</v>
      </c>
      <c r="AP197" s="375"/>
      <c r="AQ197" s="375"/>
    </row>
    <row r="198" spans="2:44" ht="15" customHeight="1" x14ac:dyDescent="0.25">
      <c r="B198" s="83" t="s">
        <v>170</v>
      </c>
      <c r="C198" s="83"/>
      <c r="D198" s="83"/>
      <c r="E198" s="83"/>
      <c r="F198" s="83"/>
      <c r="G198" s="83"/>
      <c r="H198" s="83"/>
      <c r="I198" s="83"/>
      <c r="J198" s="83"/>
      <c r="K198" s="83"/>
      <c r="L198" s="83"/>
      <c r="M198" s="83"/>
      <c r="N198" s="83"/>
      <c r="O198" s="83"/>
      <c r="P198" s="83"/>
      <c r="Q198" s="83"/>
      <c r="R198" s="83"/>
      <c r="S198" s="83"/>
      <c r="T198" s="376">
        <v>255.68366648999995</v>
      </c>
      <c r="U198" s="376">
        <v>282.28774637000004</v>
      </c>
      <c r="V198" s="376">
        <v>303.78251881000006</v>
      </c>
      <c r="W198" s="376">
        <v>310.64421715000003</v>
      </c>
      <c r="X198" s="376">
        <f t="shared" si="60"/>
        <v>403.6059651700001</v>
      </c>
      <c r="Y198" s="376"/>
      <c r="AA198" s="376">
        <v>78.085455290000013</v>
      </c>
      <c r="AB198" s="376">
        <v>198.23123948</v>
      </c>
      <c r="AC198" s="376">
        <v>314.18837866000001</v>
      </c>
      <c r="AD198" s="379">
        <v>403.6059651700001</v>
      </c>
      <c r="AE198" s="379">
        <v>117.68291075</v>
      </c>
      <c r="AF198" s="379">
        <v>245.15182771999997</v>
      </c>
      <c r="AJ198" s="404">
        <f t="shared" si="62"/>
        <v>78.085455290000013</v>
      </c>
      <c r="AK198" s="404">
        <f t="shared" si="63"/>
        <v>120.14578418999999</v>
      </c>
      <c r="AL198" s="404">
        <f t="shared" si="61"/>
        <v>115.95713918000001</v>
      </c>
      <c r="AM198" s="404">
        <f t="shared" si="64"/>
        <v>89.417586510000092</v>
      </c>
      <c r="AN198" s="375">
        <f t="shared" si="65"/>
        <v>117.68291075</v>
      </c>
      <c r="AO198" s="404">
        <f t="shared" si="66"/>
        <v>127.46891696999997</v>
      </c>
      <c r="AP198" s="375"/>
      <c r="AQ198" s="375"/>
    </row>
    <row r="199" spans="2:44" ht="15" customHeight="1" x14ac:dyDescent="0.25">
      <c r="B199" s="77" t="s">
        <v>95</v>
      </c>
      <c r="C199" s="77"/>
      <c r="D199" s="77"/>
      <c r="E199" s="77"/>
      <c r="F199" s="77"/>
      <c r="G199" s="77"/>
      <c r="H199" s="77"/>
      <c r="I199" s="77"/>
      <c r="J199" s="77"/>
      <c r="K199" s="77"/>
      <c r="L199" s="77"/>
      <c r="M199" s="77"/>
      <c r="N199" s="77"/>
      <c r="O199" s="77"/>
      <c r="P199" s="77"/>
      <c r="Q199" s="77"/>
      <c r="R199" s="77"/>
      <c r="S199" s="77"/>
      <c r="T199" s="375">
        <v>661.49776273999953</v>
      </c>
      <c r="U199" s="375">
        <v>1341.3291839800004</v>
      </c>
      <c r="V199" s="375">
        <v>1285.441982099999</v>
      </c>
      <c r="W199" s="375">
        <v>2442.2841625900037</v>
      </c>
      <c r="X199" s="375">
        <f t="shared" si="60"/>
        <v>2940.487789289999</v>
      </c>
      <c r="Y199" s="375"/>
      <c r="AA199" s="375">
        <v>764.68339249999849</v>
      </c>
      <c r="AB199" s="375">
        <v>1393.3024749100016</v>
      </c>
      <c r="AC199" s="375">
        <v>2224.3155241599989</v>
      </c>
      <c r="AD199" s="402">
        <v>2940.487789289999</v>
      </c>
      <c r="AE199" s="402">
        <v>810.42565499999967</v>
      </c>
      <c r="AF199" s="402">
        <v>1380.2985217299968</v>
      </c>
      <c r="AJ199" s="375">
        <f t="shared" si="62"/>
        <v>764.68339249999849</v>
      </c>
      <c r="AK199" s="375">
        <f t="shared" si="63"/>
        <v>628.6190824100031</v>
      </c>
      <c r="AL199" s="375">
        <f t="shared" si="61"/>
        <v>831.01304924999727</v>
      </c>
      <c r="AM199" s="375">
        <f t="shared" si="64"/>
        <v>716.17226513000014</v>
      </c>
      <c r="AN199" s="375">
        <f t="shared" si="65"/>
        <v>810.42565499999967</v>
      </c>
      <c r="AO199" s="375">
        <f t="shared" si="66"/>
        <v>569.8728667299971</v>
      </c>
      <c r="AP199" s="375"/>
      <c r="AQ199" s="375"/>
    </row>
    <row r="200" spans="2:44" ht="15" customHeight="1" x14ac:dyDescent="0.25">
      <c r="B200" s="77"/>
      <c r="C200" s="77"/>
      <c r="D200" s="77"/>
      <c r="E200" s="77"/>
      <c r="F200" s="77"/>
      <c r="G200" s="77"/>
      <c r="H200" s="77"/>
      <c r="I200" s="77"/>
      <c r="J200" s="77"/>
      <c r="K200" s="77"/>
      <c r="L200" s="77"/>
      <c r="M200" s="77"/>
      <c r="N200" s="77"/>
      <c r="O200" s="77"/>
      <c r="P200" s="77"/>
      <c r="Q200" s="77"/>
      <c r="R200" s="77"/>
      <c r="S200" s="77"/>
      <c r="T200" s="375"/>
      <c r="U200" s="375"/>
      <c r="V200" s="375"/>
      <c r="AA200" s="375"/>
      <c r="AB200" s="375"/>
      <c r="AC200" s="375"/>
      <c r="AD200" s="375"/>
      <c r="AE200" s="375"/>
      <c r="AF200" s="375"/>
      <c r="AG200" s="375"/>
      <c r="AH200" s="375"/>
      <c r="AJ200" s="375"/>
      <c r="AN200" s="375"/>
    </row>
    <row r="201" spans="2:44" ht="15" customHeight="1" x14ac:dyDescent="0.25">
      <c r="B201" s="165" t="s">
        <v>119</v>
      </c>
      <c r="C201" s="173"/>
      <c r="D201" s="173"/>
      <c r="E201" s="173"/>
      <c r="F201" s="173"/>
      <c r="G201" s="173"/>
      <c r="H201" s="173"/>
      <c r="I201" s="173"/>
      <c r="J201" s="173"/>
      <c r="K201" s="173"/>
      <c r="L201" s="173"/>
      <c r="M201" s="173"/>
      <c r="N201" s="173"/>
      <c r="O201" s="173"/>
      <c r="P201" s="173"/>
      <c r="Q201" s="173"/>
      <c r="R201" s="173"/>
      <c r="S201" s="173"/>
      <c r="T201" s="240">
        <v>2018</v>
      </c>
      <c r="U201" s="240">
        <v>2019</v>
      </c>
      <c r="V201" s="240">
        <v>2020</v>
      </c>
      <c r="W201" s="240">
        <v>2021</v>
      </c>
      <c r="X201" s="241">
        <v>2022</v>
      </c>
      <c r="Y201" s="242">
        <v>2023</v>
      </c>
      <c r="AA201" s="243" t="s">
        <v>283</v>
      </c>
      <c r="AB201" s="243" t="s">
        <v>284</v>
      </c>
      <c r="AC201" s="243" t="s">
        <v>285</v>
      </c>
      <c r="AD201" s="243">
        <v>2022</v>
      </c>
      <c r="AE201" s="244" t="s">
        <v>313</v>
      </c>
      <c r="AF201" s="244" t="s">
        <v>314</v>
      </c>
      <c r="AG201" s="245" t="s">
        <v>315</v>
      </c>
      <c r="AH201" s="246">
        <v>2023</v>
      </c>
      <c r="AJ201" s="243" t="s">
        <v>283</v>
      </c>
      <c r="AK201" s="243" t="s">
        <v>286</v>
      </c>
      <c r="AL201" s="243" t="s">
        <v>287</v>
      </c>
      <c r="AM201" s="243" t="s">
        <v>288</v>
      </c>
      <c r="AN201" s="244" t="s">
        <v>313</v>
      </c>
      <c r="AO201" s="244" t="s">
        <v>318</v>
      </c>
      <c r="AP201" s="244" t="s">
        <v>316</v>
      </c>
      <c r="AQ201" s="244" t="s">
        <v>317</v>
      </c>
    </row>
    <row r="202" spans="2:44" ht="15" customHeight="1" x14ac:dyDescent="0.25">
      <c r="B202" s="89" t="s">
        <v>120</v>
      </c>
      <c r="C202" s="89"/>
      <c r="D202" s="89"/>
      <c r="E202" s="89"/>
      <c r="F202" s="89"/>
      <c r="G202" s="89"/>
      <c r="H202" s="89"/>
      <c r="I202" s="89"/>
      <c r="J202" s="89"/>
      <c r="K202" s="89"/>
      <c r="L202" s="89"/>
      <c r="M202" s="89"/>
      <c r="N202" s="89"/>
      <c r="O202" s="89"/>
      <c r="P202" s="89"/>
      <c r="Q202" s="89"/>
      <c r="R202" s="89"/>
      <c r="S202" s="89"/>
      <c r="T202" s="375">
        <v>434.46997201355873</v>
      </c>
      <c r="U202" s="375">
        <v>566.68493635910374</v>
      </c>
      <c r="V202" s="375">
        <v>445.69499835799922</v>
      </c>
      <c r="W202" s="375">
        <v>542.92719822999959</v>
      </c>
      <c r="X202" s="375">
        <f t="shared" ref="X202:X213" si="69">AD202</f>
        <v>845.8259852931169</v>
      </c>
      <c r="Y202" s="375"/>
      <c r="Z202" s="266"/>
      <c r="AA202" s="375">
        <v>193.08392385100021</v>
      </c>
      <c r="AB202" s="402">
        <v>395.90122968046518</v>
      </c>
      <c r="AC202" s="402">
        <v>635.9087228004031</v>
      </c>
      <c r="AD202" s="402">
        <v>845.8259852931169</v>
      </c>
      <c r="AE202" s="402">
        <v>225.05863896981296</v>
      </c>
      <c r="AF202" s="402">
        <v>414.5755351016756</v>
      </c>
      <c r="AI202" s="375"/>
      <c r="AJ202" s="375">
        <f t="shared" ref="AJ202:AJ213" si="70">AA202</f>
        <v>193.08392385100021</v>
      </c>
      <c r="AK202" s="375">
        <f t="shared" ref="AK202:AK213" si="71">AB202-AA202</f>
        <v>202.81730582946497</v>
      </c>
      <c r="AL202" s="375">
        <f t="shared" ref="AL202:AL213" si="72">AC202-AB202</f>
        <v>240.00749311993792</v>
      </c>
      <c r="AM202" s="375">
        <f t="shared" ref="AM202:AM213" si="73">AD202-AC202</f>
        <v>209.9172624927138</v>
      </c>
      <c r="AN202" s="375">
        <f t="shared" ref="AN202:AN213" si="74">AE202</f>
        <v>225.05863896981296</v>
      </c>
      <c r="AO202" s="375">
        <f t="shared" ref="AO202:AO213" si="75">AF202-AE202</f>
        <v>189.51689613186264</v>
      </c>
      <c r="AP202" s="375"/>
      <c r="AQ202" s="375"/>
    </row>
    <row r="203" spans="2:44" ht="15" customHeight="1" x14ac:dyDescent="0.25">
      <c r="B203" s="110" t="s">
        <v>141</v>
      </c>
      <c r="C203" s="110"/>
      <c r="D203" s="110"/>
      <c r="E203" s="110"/>
      <c r="F203" s="110"/>
      <c r="G203" s="110"/>
      <c r="H203" s="110"/>
      <c r="I203" s="110"/>
      <c r="J203" s="110"/>
      <c r="K203" s="110"/>
      <c r="L203" s="110"/>
      <c r="M203" s="110"/>
      <c r="N203" s="110"/>
      <c r="O203" s="110"/>
      <c r="P203" s="110"/>
      <c r="Q203" s="110"/>
      <c r="R203" s="110"/>
      <c r="S203" s="110"/>
      <c r="T203" s="406">
        <v>425.83611525744249</v>
      </c>
      <c r="U203" s="406">
        <v>510.92558404976609</v>
      </c>
      <c r="V203" s="376">
        <v>379.38402424094784</v>
      </c>
      <c r="W203" s="376">
        <v>434.2391032419996</v>
      </c>
      <c r="X203" s="406">
        <f t="shared" si="69"/>
        <v>648.05120114987585</v>
      </c>
      <c r="Y203" s="406"/>
      <c r="Z203" s="266"/>
      <c r="AA203" s="376">
        <v>164.28329760200018</v>
      </c>
      <c r="AB203" s="379">
        <v>332.4923489546232</v>
      </c>
      <c r="AC203" s="379">
        <v>483.37516161106873</v>
      </c>
      <c r="AD203" s="379">
        <v>648.05120114987585</v>
      </c>
      <c r="AE203" s="379">
        <v>176.24156404544692</v>
      </c>
      <c r="AF203" s="379">
        <v>320.23456411427719</v>
      </c>
      <c r="AI203" s="376"/>
      <c r="AJ203" s="404">
        <f t="shared" si="70"/>
        <v>164.28329760200018</v>
      </c>
      <c r="AK203" s="404">
        <f t="shared" si="71"/>
        <v>168.20905135262302</v>
      </c>
      <c r="AL203" s="404">
        <f t="shared" si="72"/>
        <v>150.88281265644554</v>
      </c>
      <c r="AM203" s="404">
        <f t="shared" si="73"/>
        <v>164.67603953880712</v>
      </c>
      <c r="AN203" s="404">
        <f t="shared" si="74"/>
        <v>176.24156404544692</v>
      </c>
      <c r="AO203" s="404">
        <f t="shared" si="75"/>
        <v>143.99300006883027</v>
      </c>
      <c r="AP203" s="404"/>
      <c r="AQ203" s="404"/>
    </row>
    <row r="204" spans="2:44" ht="15" customHeight="1" x14ac:dyDescent="0.25">
      <c r="B204" s="110" t="s">
        <v>142</v>
      </c>
      <c r="C204" s="110"/>
      <c r="D204" s="110"/>
      <c r="E204" s="110"/>
      <c r="F204" s="110"/>
      <c r="G204" s="110"/>
      <c r="H204" s="110"/>
      <c r="I204" s="110"/>
      <c r="J204" s="110"/>
      <c r="K204" s="110"/>
      <c r="L204" s="110"/>
      <c r="M204" s="110"/>
      <c r="N204" s="110"/>
      <c r="O204" s="110"/>
      <c r="P204" s="110"/>
      <c r="Q204" s="110"/>
      <c r="R204" s="110"/>
      <c r="S204" s="110"/>
      <c r="T204" s="406">
        <v>8.6338330831438661</v>
      </c>
      <c r="U204" s="406">
        <v>55.759352309337558</v>
      </c>
      <c r="V204" s="376">
        <v>66.518680622334273</v>
      </c>
      <c r="W204" s="376">
        <v>108.68809498799996</v>
      </c>
      <c r="X204" s="406">
        <f t="shared" si="69"/>
        <v>197.77478414324705</v>
      </c>
      <c r="Y204" s="406"/>
      <c r="AA204" s="376">
        <v>28.800626419</v>
      </c>
      <c r="AB204" s="379">
        <v>63.408880725841989</v>
      </c>
      <c r="AC204" s="379">
        <v>152.53356118932803</v>
      </c>
      <c r="AD204" s="379">
        <v>197.77478414324705</v>
      </c>
      <c r="AE204" s="379">
        <v>48.817074926158014</v>
      </c>
      <c r="AF204" s="379">
        <v>94.340970987400027</v>
      </c>
      <c r="AI204" s="376"/>
      <c r="AJ204" s="404">
        <f t="shared" si="70"/>
        <v>28.800626419</v>
      </c>
      <c r="AK204" s="404">
        <f t="shared" si="71"/>
        <v>34.608254306841985</v>
      </c>
      <c r="AL204" s="404">
        <f t="shared" si="72"/>
        <v>89.124680463486044</v>
      </c>
      <c r="AM204" s="404">
        <f t="shared" si="73"/>
        <v>45.241222953919021</v>
      </c>
      <c r="AN204" s="404">
        <f t="shared" si="74"/>
        <v>48.817074926158014</v>
      </c>
      <c r="AO204" s="404">
        <f t="shared" si="75"/>
        <v>45.523896061242013</v>
      </c>
      <c r="AP204" s="404"/>
      <c r="AQ204" s="404"/>
    </row>
    <row r="205" spans="2:44" ht="15" customHeight="1" x14ac:dyDescent="0.25">
      <c r="B205" s="90" t="s">
        <v>166</v>
      </c>
      <c r="C205" s="90"/>
      <c r="D205" s="90"/>
      <c r="E205" s="90"/>
      <c r="F205" s="90"/>
      <c r="G205" s="90"/>
      <c r="H205" s="90"/>
      <c r="I205" s="90"/>
      <c r="J205" s="90"/>
      <c r="K205" s="90"/>
      <c r="L205" s="90"/>
      <c r="M205" s="90"/>
      <c r="N205" s="90"/>
      <c r="O205" s="90"/>
      <c r="P205" s="90"/>
      <c r="Q205" s="90"/>
      <c r="R205" s="90"/>
      <c r="S205" s="90"/>
      <c r="T205" s="404">
        <v>184.29190372971934</v>
      </c>
      <c r="U205" s="404">
        <v>159.81776920969534</v>
      </c>
      <c r="V205" s="376">
        <v>133.86831902700001</v>
      </c>
      <c r="W205" s="376">
        <v>126.57021862000003</v>
      </c>
      <c r="X205" s="404">
        <f t="shared" si="69"/>
        <v>176.53236095343593</v>
      </c>
      <c r="Y205" s="404"/>
      <c r="AA205" s="376">
        <v>36.027234012000001</v>
      </c>
      <c r="AB205" s="379">
        <v>83.656178648121994</v>
      </c>
      <c r="AC205" s="379">
        <v>129.101562296764</v>
      </c>
      <c r="AD205" s="379">
        <v>176.53236095343593</v>
      </c>
      <c r="AE205" s="379">
        <v>44.218309150284</v>
      </c>
      <c r="AF205" s="379">
        <v>90.258195818944017</v>
      </c>
      <c r="AI205" s="376"/>
      <c r="AJ205" s="376">
        <f t="shared" si="70"/>
        <v>36.027234012000001</v>
      </c>
      <c r="AK205" s="376">
        <f t="shared" si="71"/>
        <v>47.628944636121993</v>
      </c>
      <c r="AL205" s="376">
        <f t="shared" si="72"/>
        <v>45.445383648642007</v>
      </c>
      <c r="AM205" s="376">
        <f t="shared" si="73"/>
        <v>47.430798656671925</v>
      </c>
      <c r="AN205" s="376">
        <f t="shared" si="74"/>
        <v>44.218309150284</v>
      </c>
      <c r="AO205" s="376">
        <f t="shared" si="75"/>
        <v>46.039886668660017</v>
      </c>
      <c r="AP205" s="376"/>
      <c r="AQ205" s="376"/>
    </row>
    <row r="206" spans="2:44" ht="15" customHeight="1" x14ac:dyDescent="0.25">
      <c r="B206" s="90" t="s">
        <v>167</v>
      </c>
      <c r="C206" s="90"/>
      <c r="D206" s="90"/>
      <c r="E206" s="90"/>
      <c r="F206" s="90"/>
      <c r="G206" s="90"/>
      <c r="H206" s="90"/>
      <c r="I206" s="90"/>
      <c r="J206" s="90"/>
      <c r="K206" s="90"/>
      <c r="L206" s="90"/>
      <c r="M206" s="90"/>
      <c r="N206" s="90"/>
      <c r="O206" s="90"/>
      <c r="P206" s="90"/>
      <c r="Q206" s="90"/>
      <c r="R206" s="90"/>
      <c r="S206" s="90"/>
      <c r="T206" s="404">
        <v>44.317474541302467</v>
      </c>
      <c r="U206" s="404">
        <v>47.254298570171748</v>
      </c>
      <c r="V206" s="376">
        <v>41.959564431999986</v>
      </c>
      <c r="W206" s="376">
        <v>-10.949123147000002</v>
      </c>
      <c r="X206" s="404">
        <f t="shared" si="69"/>
        <v>54.559659466418005</v>
      </c>
      <c r="Y206" s="404"/>
      <c r="AA206" s="376">
        <v>13.473623795999998</v>
      </c>
      <c r="AB206" s="379">
        <v>25.816437934761993</v>
      </c>
      <c r="AC206" s="379">
        <v>42.142249959499999</v>
      </c>
      <c r="AD206" s="379">
        <v>54.559659466418005</v>
      </c>
      <c r="AE206" s="379">
        <v>14.364920232989</v>
      </c>
      <c r="AF206" s="379">
        <v>27.847679524656002</v>
      </c>
      <c r="AI206" s="376"/>
      <c r="AJ206" s="376">
        <f t="shared" si="70"/>
        <v>13.473623795999998</v>
      </c>
      <c r="AK206" s="376">
        <f t="shared" si="71"/>
        <v>12.342814138761995</v>
      </c>
      <c r="AL206" s="376">
        <f t="shared" si="72"/>
        <v>16.325812024738006</v>
      </c>
      <c r="AM206" s="376">
        <f t="shared" si="73"/>
        <v>12.417409506918005</v>
      </c>
      <c r="AN206" s="376">
        <f t="shared" si="74"/>
        <v>14.364920232989</v>
      </c>
      <c r="AO206" s="376">
        <f t="shared" si="75"/>
        <v>13.482759291667001</v>
      </c>
      <c r="AP206" s="376"/>
      <c r="AQ206" s="376"/>
      <c r="AR206" s="407"/>
    </row>
    <row r="207" spans="2:44" ht="15" customHeight="1" x14ac:dyDescent="0.25">
      <c r="B207" s="89" t="s">
        <v>168</v>
      </c>
      <c r="C207" s="89"/>
      <c r="D207" s="89"/>
      <c r="E207" s="89"/>
      <c r="F207" s="89"/>
      <c r="G207" s="89"/>
      <c r="H207" s="89"/>
      <c r="I207" s="89"/>
      <c r="J207" s="89"/>
      <c r="K207" s="89"/>
      <c r="L207" s="89"/>
      <c r="M207" s="89"/>
      <c r="N207" s="89"/>
      <c r="O207" s="89"/>
      <c r="P207" s="89"/>
      <c r="Q207" s="89"/>
      <c r="R207" s="89"/>
      <c r="S207" s="89"/>
      <c r="T207" s="402">
        <f>+T205+T206</f>
        <v>228.6093782710218</v>
      </c>
      <c r="U207" s="402">
        <f>+U205+U206</f>
        <v>207.0720677798671</v>
      </c>
      <c r="V207" s="375">
        <f>+V205+V206</f>
        <v>175.82788345899999</v>
      </c>
      <c r="W207" s="375">
        <f>+W205+W206</f>
        <v>115.62109547300003</v>
      </c>
      <c r="X207" s="402">
        <f t="shared" si="69"/>
        <v>231.09202041985392</v>
      </c>
      <c r="Y207" s="402"/>
      <c r="AA207" s="375">
        <f t="shared" ref="AA207:AF207" si="76">+AA205+AA206</f>
        <v>49.500857807999999</v>
      </c>
      <c r="AB207" s="402">
        <f t="shared" si="76"/>
        <v>109.47261658288399</v>
      </c>
      <c r="AC207" s="402">
        <f t="shared" si="76"/>
        <v>171.24381225626399</v>
      </c>
      <c r="AD207" s="402">
        <f t="shared" si="76"/>
        <v>231.09202041985392</v>
      </c>
      <c r="AE207" s="402">
        <f t="shared" si="76"/>
        <v>58.583229383273</v>
      </c>
      <c r="AF207" s="402">
        <v>118.10587534360002</v>
      </c>
      <c r="AI207" s="375"/>
      <c r="AJ207" s="375">
        <f t="shared" si="70"/>
        <v>49.500857807999999</v>
      </c>
      <c r="AK207" s="375">
        <f t="shared" si="71"/>
        <v>59.971758774883988</v>
      </c>
      <c r="AL207" s="375">
        <f t="shared" si="72"/>
        <v>61.771195673380006</v>
      </c>
      <c r="AM207" s="375">
        <f t="shared" si="73"/>
        <v>59.848208163589931</v>
      </c>
      <c r="AN207" s="375">
        <f t="shared" si="74"/>
        <v>58.583229383273</v>
      </c>
      <c r="AO207" s="375">
        <f t="shared" si="75"/>
        <v>59.522645960327019</v>
      </c>
      <c r="AP207" s="375"/>
      <c r="AQ207" s="375"/>
    </row>
    <row r="208" spans="2:44" ht="15" customHeight="1" x14ac:dyDescent="0.25">
      <c r="B208" s="85" t="s">
        <v>169</v>
      </c>
      <c r="C208" s="85"/>
      <c r="D208" s="85"/>
      <c r="E208" s="85"/>
      <c r="F208" s="85"/>
      <c r="G208" s="85"/>
      <c r="H208" s="85"/>
      <c r="I208" s="85"/>
      <c r="J208" s="85"/>
      <c r="K208" s="85"/>
      <c r="L208" s="85"/>
      <c r="M208" s="85"/>
      <c r="N208" s="85"/>
      <c r="O208" s="85"/>
      <c r="P208" s="85"/>
      <c r="Q208" s="85"/>
      <c r="R208" s="85"/>
      <c r="S208" s="85"/>
      <c r="T208" s="404">
        <v>0</v>
      </c>
      <c r="U208" s="404">
        <v>5.5595331444438774</v>
      </c>
      <c r="V208" s="376">
        <v>0</v>
      </c>
      <c r="W208" s="376">
        <v>0</v>
      </c>
      <c r="X208" s="404">
        <f t="shared" si="69"/>
        <v>0</v>
      </c>
      <c r="Y208" s="404"/>
      <c r="AA208" s="376">
        <v>0</v>
      </c>
      <c r="AB208" s="379">
        <v>0</v>
      </c>
      <c r="AC208" s="379">
        <v>0</v>
      </c>
      <c r="AD208" s="379">
        <v>0</v>
      </c>
      <c r="AE208" s="379">
        <v>0</v>
      </c>
      <c r="AF208" s="379">
        <v>0</v>
      </c>
      <c r="AI208" s="376"/>
      <c r="AJ208" s="377">
        <f t="shared" si="70"/>
        <v>0</v>
      </c>
      <c r="AK208" s="377">
        <f t="shared" si="71"/>
        <v>0</v>
      </c>
      <c r="AL208" s="377">
        <f t="shared" si="72"/>
        <v>0</v>
      </c>
      <c r="AM208" s="377">
        <f t="shared" si="73"/>
        <v>0</v>
      </c>
      <c r="AN208" s="377">
        <f t="shared" si="74"/>
        <v>0</v>
      </c>
      <c r="AO208" s="377">
        <f t="shared" si="75"/>
        <v>0</v>
      </c>
      <c r="AP208" s="377"/>
      <c r="AQ208" s="377"/>
    </row>
    <row r="209" spans="2:43" ht="15" customHeight="1" x14ac:dyDescent="0.25">
      <c r="B209" s="77" t="s">
        <v>90</v>
      </c>
      <c r="C209" s="77"/>
      <c r="D209" s="77"/>
      <c r="E209" s="77"/>
      <c r="F209" s="77"/>
      <c r="G209" s="77"/>
      <c r="H209" s="77"/>
      <c r="I209" s="77"/>
      <c r="J209" s="77"/>
      <c r="K209" s="77"/>
      <c r="L209" s="77"/>
      <c r="M209" s="77"/>
      <c r="N209" s="77"/>
      <c r="O209" s="77"/>
      <c r="P209" s="77"/>
      <c r="Q209" s="77"/>
      <c r="R209" s="77"/>
      <c r="S209" s="77"/>
      <c r="T209" s="375">
        <v>205.86059374253691</v>
      </c>
      <c r="U209" s="375">
        <v>365.17240172368054</v>
      </c>
      <c r="V209" s="375">
        <v>269.61742201450289</v>
      </c>
      <c r="W209" s="375">
        <v>427.30610275699991</v>
      </c>
      <c r="X209" s="375">
        <f t="shared" si="69"/>
        <v>614.73396487510718</v>
      </c>
      <c r="Y209" s="375"/>
      <c r="AA209" s="375">
        <v>143.58306621300022</v>
      </c>
      <c r="AB209" s="402">
        <v>286.42861309758166</v>
      </c>
      <c r="AC209" s="402">
        <v>464.66491054413234</v>
      </c>
      <c r="AD209" s="402">
        <v>614.73396487510718</v>
      </c>
      <c r="AE209" s="402">
        <v>166.47540958833213</v>
      </c>
      <c r="AF209" s="402">
        <v>296.469659758077</v>
      </c>
      <c r="AI209" s="375"/>
      <c r="AJ209" s="375">
        <f t="shared" si="70"/>
        <v>143.58306621300022</v>
      </c>
      <c r="AK209" s="375">
        <f t="shared" si="71"/>
        <v>142.84554688458144</v>
      </c>
      <c r="AL209" s="375">
        <f t="shared" si="72"/>
        <v>178.23629744655068</v>
      </c>
      <c r="AM209" s="375">
        <f t="shared" si="73"/>
        <v>150.06905433097484</v>
      </c>
      <c r="AN209" s="375">
        <f t="shared" si="74"/>
        <v>166.47540958833213</v>
      </c>
      <c r="AO209" s="375">
        <f t="shared" si="75"/>
        <v>129.99425016974487</v>
      </c>
      <c r="AP209" s="375"/>
      <c r="AQ209" s="375"/>
    </row>
    <row r="210" spans="2:43" ht="15" customHeight="1" x14ac:dyDescent="0.25">
      <c r="B210" s="110" t="s">
        <v>141</v>
      </c>
      <c r="C210" s="110"/>
      <c r="D210" s="110"/>
      <c r="E210" s="110"/>
      <c r="F210" s="110"/>
      <c r="G210" s="110"/>
      <c r="H210" s="110"/>
      <c r="I210" s="110"/>
      <c r="J210" s="110"/>
      <c r="K210" s="110"/>
      <c r="L210" s="110"/>
      <c r="M210" s="110"/>
      <c r="N210" s="110"/>
      <c r="O210" s="110"/>
      <c r="P210" s="110"/>
      <c r="Q210" s="110"/>
      <c r="R210" s="110"/>
      <c r="S210" s="110"/>
      <c r="T210" s="404">
        <v>199.16847786334878</v>
      </c>
      <c r="U210" s="404">
        <v>313.30332813512592</v>
      </c>
      <c r="V210" s="376">
        <v>206.76490834686101</v>
      </c>
      <c r="W210" s="376">
        <v>277.25936498599992</v>
      </c>
      <c r="X210" s="404">
        <f t="shared" si="69"/>
        <v>436.36291479040204</v>
      </c>
      <c r="Y210" s="404"/>
      <c r="AA210" s="376">
        <v>116.95573334800021</v>
      </c>
      <c r="AB210" s="379">
        <v>231.94462512931167</v>
      </c>
      <c r="AC210" s="379">
        <v>327.11485930934742</v>
      </c>
      <c r="AD210" s="379">
        <v>436.36291479040204</v>
      </c>
      <c r="AE210" s="379">
        <v>122.08681157959606</v>
      </c>
      <c r="AF210" s="379">
        <v>211.14664149896097</v>
      </c>
      <c r="AI210" s="376"/>
      <c r="AJ210" s="404">
        <f t="shared" si="70"/>
        <v>116.95573334800021</v>
      </c>
      <c r="AK210" s="404">
        <f t="shared" si="71"/>
        <v>114.98889178131147</v>
      </c>
      <c r="AL210" s="404">
        <f t="shared" si="72"/>
        <v>95.170234180035749</v>
      </c>
      <c r="AM210" s="404">
        <f t="shared" si="73"/>
        <v>109.24805548105462</v>
      </c>
      <c r="AN210" s="404">
        <f t="shared" si="74"/>
        <v>122.08681157959606</v>
      </c>
      <c r="AO210" s="404">
        <f t="shared" si="75"/>
        <v>89.059829919364915</v>
      </c>
      <c r="AP210" s="404"/>
      <c r="AQ210" s="404"/>
    </row>
    <row r="211" spans="2:43" ht="15" customHeight="1" x14ac:dyDescent="0.25">
      <c r="B211" s="110" t="s">
        <v>142</v>
      </c>
      <c r="C211" s="110"/>
      <c r="D211" s="110"/>
      <c r="E211" s="110"/>
      <c r="F211" s="110"/>
      <c r="G211" s="110"/>
      <c r="H211" s="110"/>
      <c r="I211" s="110"/>
      <c r="J211" s="110"/>
      <c r="K211" s="110"/>
      <c r="L211" s="110"/>
      <c r="M211" s="110"/>
      <c r="N211" s="110"/>
      <c r="O211" s="110"/>
      <c r="P211" s="110"/>
      <c r="Q211" s="110"/>
      <c r="R211" s="110"/>
      <c r="S211" s="110"/>
      <c r="T211" s="404">
        <v>6.6921158791881146</v>
      </c>
      <c r="U211" s="404">
        <v>51.869073588554585</v>
      </c>
      <c r="V211" s="376">
        <v>62.85251366764188</v>
      </c>
      <c r="W211" s="376">
        <v>150.04673777099998</v>
      </c>
      <c r="X211" s="404">
        <f t="shared" si="69"/>
        <v>178.37105008470508</v>
      </c>
      <c r="Y211" s="404"/>
      <c r="AA211" s="376">
        <v>26.627332865000014</v>
      </c>
      <c r="AB211" s="379">
        <v>54.483987968270007</v>
      </c>
      <c r="AC211" s="379">
        <v>137.55005123478489</v>
      </c>
      <c r="AD211" s="379">
        <v>178.37105008470508</v>
      </c>
      <c r="AE211" s="379">
        <v>44.388598008736068</v>
      </c>
      <c r="AF211" s="379">
        <v>85.32301825911604</v>
      </c>
      <c r="AI211" s="376"/>
      <c r="AJ211" s="404">
        <f t="shared" si="70"/>
        <v>26.627332865000014</v>
      </c>
      <c r="AK211" s="404">
        <f t="shared" si="71"/>
        <v>27.856655103269993</v>
      </c>
      <c r="AL211" s="404">
        <f t="shared" si="72"/>
        <v>83.066063266514874</v>
      </c>
      <c r="AM211" s="404">
        <f t="shared" si="73"/>
        <v>40.820998849920187</v>
      </c>
      <c r="AN211" s="404">
        <f t="shared" si="74"/>
        <v>44.388598008736068</v>
      </c>
      <c r="AO211" s="404">
        <f t="shared" si="75"/>
        <v>40.934420250379972</v>
      </c>
      <c r="AP211" s="404"/>
      <c r="AQ211" s="404"/>
    </row>
    <row r="212" spans="2:43" ht="15" customHeight="1" x14ac:dyDescent="0.25">
      <c r="B212" s="83" t="s">
        <v>170</v>
      </c>
      <c r="C212" s="83"/>
      <c r="D212" s="83"/>
      <c r="E212" s="83"/>
      <c r="F212" s="83"/>
      <c r="G212" s="83"/>
      <c r="H212" s="83"/>
      <c r="I212" s="83"/>
      <c r="J212" s="83"/>
      <c r="K212" s="83"/>
      <c r="L212" s="83"/>
      <c r="M212" s="83"/>
      <c r="N212" s="83"/>
      <c r="O212" s="83"/>
      <c r="P212" s="83"/>
      <c r="Q212" s="83"/>
      <c r="R212" s="83"/>
      <c r="S212" s="83"/>
      <c r="T212" s="404">
        <v>62.443481203653739</v>
      </c>
      <c r="U212" s="404">
        <v>67.006268525227654</v>
      </c>
      <c r="V212" s="376">
        <v>72.882380488455226</v>
      </c>
      <c r="W212" s="376">
        <v>69.488573286828</v>
      </c>
      <c r="X212" s="404">
        <f t="shared" si="69"/>
        <v>95.015139690827993</v>
      </c>
      <c r="Y212" s="404"/>
      <c r="AA212" s="376">
        <v>18.503953244725004</v>
      </c>
      <c r="AB212" s="379">
        <v>46.083679710637</v>
      </c>
      <c r="AC212" s="379">
        <v>73.126478762960005</v>
      </c>
      <c r="AD212" s="379">
        <v>95.015139690827993</v>
      </c>
      <c r="AE212" s="379">
        <v>26.312620942254998</v>
      </c>
      <c r="AF212" s="379">
        <v>44.713810531223096</v>
      </c>
      <c r="AI212" s="376"/>
      <c r="AJ212" s="376">
        <f t="shared" si="70"/>
        <v>18.503953244725004</v>
      </c>
      <c r="AK212" s="376">
        <f t="shared" si="71"/>
        <v>27.579726465911996</v>
      </c>
      <c r="AL212" s="376">
        <f t="shared" si="72"/>
        <v>27.042799052323005</v>
      </c>
      <c r="AM212" s="376">
        <f t="shared" si="73"/>
        <v>21.888660927867988</v>
      </c>
      <c r="AN212" s="376">
        <f t="shared" si="74"/>
        <v>26.312620942254998</v>
      </c>
      <c r="AO212" s="376">
        <f t="shared" si="75"/>
        <v>18.401189588968098</v>
      </c>
      <c r="AP212" s="376"/>
      <c r="AQ212" s="376"/>
    </row>
    <row r="213" spans="2:43" ht="15" customHeight="1" x14ac:dyDescent="0.25">
      <c r="B213" s="77" t="s">
        <v>95</v>
      </c>
      <c r="C213" s="77"/>
      <c r="D213" s="77"/>
      <c r="E213" s="77"/>
      <c r="F213" s="77"/>
      <c r="G213" s="77"/>
      <c r="H213" s="77"/>
      <c r="I213" s="77"/>
      <c r="J213" s="77"/>
      <c r="K213" s="77"/>
      <c r="L213" s="77"/>
      <c r="M213" s="77"/>
      <c r="N213" s="77"/>
      <c r="O213" s="77"/>
      <c r="P213" s="77"/>
      <c r="Q213" s="77"/>
      <c r="R213" s="77"/>
      <c r="S213" s="77"/>
      <c r="T213" s="375">
        <v>143.41711253888317</v>
      </c>
      <c r="U213" s="375">
        <v>298.16613319845288</v>
      </c>
      <c r="V213" s="375">
        <v>196.7350415260477</v>
      </c>
      <c r="W213" s="402">
        <v>357.40112347442704</v>
      </c>
      <c r="X213" s="375">
        <f t="shared" si="69"/>
        <v>519.71882518427856</v>
      </c>
      <c r="Y213" s="375"/>
      <c r="Z213" s="266"/>
      <c r="AA213" s="402">
        <v>125.07911296846208</v>
      </c>
      <c r="AB213" s="402">
        <v>240.34493338694688</v>
      </c>
      <c r="AC213" s="402">
        <v>391.53843178117262</v>
      </c>
      <c r="AD213" s="402">
        <v>519.71882518427856</v>
      </c>
      <c r="AE213" s="402">
        <v>140.1627886460731</v>
      </c>
      <c r="AF213" s="402">
        <v>251.75584922684746</v>
      </c>
      <c r="AI213" s="375"/>
      <c r="AJ213" s="375">
        <f t="shared" si="70"/>
        <v>125.07911296846208</v>
      </c>
      <c r="AK213" s="375">
        <f t="shared" si="71"/>
        <v>115.26582041848479</v>
      </c>
      <c r="AL213" s="375">
        <f t="shared" si="72"/>
        <v>151.19349839422574</v>
      </c>
      <c r="AM213" s="375">
        <f t="shared" si="73"/>
        <v>128.18039340310594</v>
      </c>
      <c r="AN213" s="375">
        <f t="shared" si="74"/>
        <v>140.1627886460731</v>
      </c>
      <c r="AO213" s="375">
        <f t="shared" si="75"/>
        <v>111.59306058077436</v>
      </c>
      <c r="AP213" s="375"/>
      <c r="AQ213" s="375"/>
    </row>
    <row r="215" spans="2:43" ht="15" customHeight="1" x14ac:dyDescent="0.25">
      <c r="B215" s="175" t="s">
        <v>247</v>
      </c>
      <c r="C215" s="175"/>
      <c r="D215" s="175"/>
      <c r="E215" s="175"/>
      <c r="F215" s="175"/>
      <c r="G215" s="175"/>
      <c r="H215" s="175"/>
      <c r="I215" s="175"/>
      <c r="J215" s="175"/>
      <c r="K215" s="175"/>
      <c r="L215" s="175"/>
      <c r="M215" s="175"/>
      <c r="N215" s="175"/>
      <c r="O215" s="175"/>
      <c r="P215" s="175"/>
      <c r="Q215" s="175"/>
      <c r="R215" s="175"/>
      <c r="S215" s="175"/>
      <c r="T215" s="240">
        <v>2018</v>
      </c>
      <c r="U215" s="240">
        <v>2019</v>
      </c>
      <c r="V215" s="240">
        <v>2020</v>
      </c>
      <c r="W215" s="240">
        <v>2021</v>
      </c>
      <c r="X215" s="241">
        <v>2022</v>
      </c>
      <c r="Y215" s="242">
        <v>2023</v>
      </c>
      <c r="AA215" s="243" t="s">
        <v>283</v>
      </c>
      <c r="AB215" s="243" t="s">
        <v>284</v>
      </c>
      <c r="AC215" s="243" t="s">
        <v>285</v>
      </c>
      <c r="AD215" s="243">
        <v>2022</v>
      </c>
      <c r="AE215" s="244" t="s">
        <v>313</v>
      </c>
      <c r="AF215" s="244" t="s">
        <v>314</v>
      </c>
      <c r="AG215" s="245" t="s">
        <v>315</v>
      </c>
      <c r="AH215" s="246">
        <v>2023</v>
      </c>
      <c r="AJ215" s="243" t="s">
        <v>283</v>
      </c>
      <c r="AK215" s="243" t="s">
        <v>286</v>
      </c>
      <c r="AL215" s="243" t="s">
        <v>287</v>
      </c>
      <c r="AM215" s="243" t="s">
        <v>288</v>
      </c>
      <c r="AN215" s="244" t="s">
        <v>313</v>
      </c>
      <c r="AO215" s="244" t="s">
        <v>318</v>
      </c>
      <c r="AP215" s="244" t="s">
        <v>316</v>
      </c>
      <c r="AQ215" s="244" t="s">
        <v>317</v>
      </c>
    </row>
    <row r="216" spans="2:43" ht="15" customHeight="1" x14ac:dyDescent="0.25">
      <c r="B216" s="161" t="s">
        <v>120</v>
      </c>
      <c r="T216" s="375">
        <f>T185</f>
        <v>1832.4598304001124</v>
      </c>
      <c r="U216" s="375">
        <f>U185</f>
        <v>2253</v>
      </c>
      <c r="V216" s="375">
        <f>V185</f>
        <v>2233.3252525699977</v>
      </c>
      <c r="W216" s="375">
        <f>W185</f>
        <v>2769.5292341899994</v>
      </c>
      <c r="X216" s="375">
        <f>AD216</f>
        <v>3525.336321339998</v>
      </c>
      <c r="Y216" s="375"/>
      <c r="Z216" s="375"/>
      <c r="AA216" s="375">
        <f t="shared" ref="AA216:AF216" si="77">AA185</f>
        <v>964.27001514000051</v>
      </c>
      <c r="AB216" s="375">
        <f t="shared" si="77"/>
        <v>1847.4857571500008</v>
      </c>
      <c r="AC216" s="375">
        <f t="shared" si="77"/>
        <v>2640.7195947699988</v>
      </c>
      <c r="AD216" s="375">
        <f t="shared" si="77"/>
        <v>3525.336321339998</v>
      </c>
      <c r="AE216" s="375">
        <f t="shared" si="77"/>
        <v>982.55535538999993</v>
      </c>
      <c r="AF216" s="375">
        <f t="shared" si="77"/>
        <v>1755.7458816200003</v>
      </c>
      <c r="AI216" s="375"/>
      <c r="AJ216" s="375">
        <f t="shared" ref="AJ216" si="78">AA216</f>
        <v>964.27001514000051</v>
      </c>
      <c r="AK216" s="375">
        <f t="shared" ref="AK216" si="79">AB216-AA216</f>
        <v>883.21574201000033</v>
      </c>
      <c r="AL216" s="375">
        <f t="shared" ref="AL216" si="80">AC216-AB216</f>
        <v>793.23383761999798</v>
      </c>
      <c r="AM216" s="375">
        <f t="shared" ref="AM216" si="81">AD216-AC216</f>
        <v>884.61672656999917</v>
      </c>
      <c r="AN216" s="375">
        <f t="shared" ref="AN216:AN217" si="82">AE216</f>
        <v>982.55535538999993</v>
      </c>
      <c r="AO216" s="375">
        <f t="shared" ref="AO216:AO217" si="83">AF216-AE216</f>
        <v>773.19052623000039</v>
      </c>
      <c r="AP216" s="375"/>
      <c r="AQ216" s="375"/>
    </row>
    <row r="217" spans="2:43" ht="15" customHeight="1" x14ac:dyDescent="0.25">
      <c r="B217" s="161" t="s">
        <v>90</v>
      </c>
      <c r="T217" s="375">
        <f>T194</f>
        <v>886.96392712999955</v>
      </c>
      <c r="U217" s="375">
        <f>U194</f>
        <v>1392.6288562600002</v>
      </c>
      <c r="V217" s="375">
        <f>V194</f>
        <v>1218.6247817799986</v>
      </c>
      <c r="W217" s="375">
        <f>W194</f>
        <v>1768.329731380001</v>
      </c>
      <c r="X217" s="375">
        <f>AD217</f>
        <v>2373.7723656200019</v>
      </c>
      <c r="Y217" s="375"/>
      <c r="Z217" s="375"/>
      <c r="AA217" s="375">
        <f t="shared" ref="AA217:AF217" si="84">AA194</f>
        <v>686.47822642000028</v>
      </c>
      <c r="AB217" s="375">
        <f t="shared" si="84"/>
        <v>1288.7947428599998</v>
      </c>
      <c r="AC217" s="375">
        <f t="shared" si="84"/>
        <v>1787.0562811699999</v>
      </c>
      <c r="AD217" s="375">
        <f t="shared" si="84"/>
        <v>2373.7723656200019</v>
      </c>
      <c r="AE217" s="375">
        <f t="shared" si="84"/>
        <v>680.6399568100004</v>
      </c>
      <c r="AF217" s="375">
        <f t="shared" si="84"/>
        <v>1157.6509464400008</v>
      </c>
      <c r="AI217" s="375"/>
      <c r="AJ217" s="375">
        <f t="shared" ref="AJ217" si="85">AA217</f>
        <v>686.47822642000028</v>
      </c>
      <c r="AK217" s="375">
        <f t="shared" ref="AK217" si="86">AB217-AA217</f>
        <v>602.31651643999953</v>
      </c>
      <c r="AL217" s="375">
        <f t="shared" ref="AL217" si="87">AC217-AB217</f>
        <v>498.26153831000011</v>
      </c>
      <c r="AM217" s="375">
        <f t="shared" ref="AM217" si="88">AD217-AC217</f>
        <v>586.71608445000197</v>
      </c>
      <c r="AN217" s="375">
        <f t="shared" si="82"/>
        <v>680.6399568100004</v>
      </c>
      <c r="AO217" s="375">
        <f t="shared" si="83"/>
        <v>477.01098963000038</v>
      </c>
      <c r="AP217" s="375"/>
      <c r="AQ217" s="375"/>
    </row>
    <row r="219" spans="2:43" ht="15" customHeight="1" x14ac:dyDescent="0.25">
      <c r="B219" s="175" t="s">
        <v>171</v>
      </c>
      <c r="C219" s="175"/>
      <c r="D219" s="175"/>
      <c r="E219" s="175"/>
      <c r="F219" s="175"/>
      <c r="G219" s="175"/>
      <c r="H219" s="175"/>
      <c r="I219" s="175"/>
      <c r="J219" s="175"/>
      <c r="K219" s="175"/>
      <c r="L219" s="175"/>
      <c r="M219" s="175"/>
      <c r="N219" s="175"/>
      <c r="O219" s="175"/>
      <c r="P219" s="175"/>
      <c r="Q219" s="175"/>
      <c r="R219" s="175"/>
      <c r="S219" s="175"/>
      <c r="T219" s="240">
        <v>2018</v>
      </c>
      <c r="U219" s="240">
        <v>2019</v>
      </c>
      <c r="V219" s="240">
        <v>2020</v>
      </c>
      <c r="W219" s="240">
        <v>2021</v>
      </c>
      <c r="X219" s="241">
        <v>2022</v>
      </c>
      <c r="Y219" s="242">
        <v>2023</v>
      </c>
      <c r="AA219" s="243" t="s">
        <v>283</v>
      </c>
      <c r="AB219" s="243" t="s">
        <v>284</v>
      </c>
      <c r="AC219" s="243" t="s">
        <v>285</v>
      </c>
      <c r="AD219" s="243">
        <v>2022</v>
      </c>
      <c r="AE219" s="244" t="s">
        <v>313</v>
      </c>
      <c r="AF219" s="244" t="s">
        <v>314</v>
      </c>
      <c r="AG219" s="245" t="s">
        <v>315</v>
      </c>
      <c r="AH219" s="246">
        <v>2023</v>
      </c>
      <c r="AJ219" s="243" t="s">
        <v>283</v>
      </c>
      <c r="AK219" s="243" t="s">
        <v>286</v>
      </c>
      <c r="AL219" s="243" t="s">
        <v>287</v>
      </c>
      <c r="AM219" s="243" t="s">
        <v>288</v>
      </c>
      <c r="AN219" s="244" t="s">
        <v>313</v>
      </c>
      <c r="AO219" s="244" t="s">
        <v>318</v>
      </c>
      <c r="AP219" s="244" t="s">
        <v>316</v>
      </c>
      <c r="AQ219" s="244" t="s">
        <v>317</v>
      </c>
    </row>
    <row r="220" spans="2:43" ht="15" customHeight="1" x14ac:dyDescent="0.25">
      <c r="B220" s="6" t="s">
        <v>172</v>
      </c>
      <c r="C220" s="6"/>
      <c r="D220" s="6"/>
      <c r="E220" s="6"/>
      <c r="F220" s="6"/>
      <c r="G220" s="6"/>
      <c r="H220" s="6"/>
      <c r="I220" s="6"/>
      <c r="J220" s="6"/>
      <c r="K220" s="6"/>
      <c r="L220" s="6"/>
      <c r="M220" s="6"/>
      <c r="N220" s="6"/>
      <c r="O220" s="6"/>
      <c r="P220" s="6"/>
      <c r="Q220" s="6"/>
      <c r="R220" s="6"/>
      <c r="S220" s="6"/>
      <c r="T220" s="375">
        <v>4695.9835000000003</v>
      </c>
      <c r="U220" s="375">
        <v>4997.1190000000006</v>
      </c>
      <c r="V220" s="375">
        <v>5003.61885968767</v>
      </c>
      <c r="W220" s="375">
        <v>5003.6188596876655</v>
      </c>
      <c r="X220" s="375">
        <f>AD220</f>
        <v>5241.79774877</v>
      </c>
      <c r="Y220" s="375"/>
      <c r="Z220" s="375"/>
      <c r="AA220" s="375">
        <f>'Operating Data'!AA114</f>
        <v>5241.7977487700027</v>
      </c>
      <c r="AB220" s="375">
        <f>'Operating Data'!AB114</f>
        <v>5241.7977487700027</v>
      </c>
      <c r="AC220" s="375">
        <f>'Operating Data'!AC114</f>
        <v>5241.7977487700027</v>
      </c>
      <c r="AD220" s="375">
        <f>'Operating Data'!AD114</f>
        <v>5241.79774877</v>
      </c>
      <c r="AE220" s="375">
        <f>'Operating Data'!AE114</f>
        <v>6210.398913690984</v>
      </c>
      <c r="AF220" s="375">
        <f>'Operating Data'!AF114</f>
        <v>6210.398913690984</v>
      </c>
      <c r="AJ220" s="375"/>
      <c r="AK220" s="375"/>
      <c r="AL220" s="375"/>
      <c r="AM220" s="375"/>
      <c r="AN220" s="375"/>
      <c r="AO220" s="375"/>
      <c r="AP220" s="375"/>
      <c r="AQ220" s="375"/>
    </row>
    <row r="221" spans="2:43" ht="15" customHeight="1" x14ac:dyDescent="0.25">
      <c r="B221" s="43" t="s">
        <v>154</v>
      </c>
      <c r="C221" s="43"/>
      <c r="D221" s="43"/>
      <c r="E221" s="43"/>
      <c r="F221" s="43"/>
      <c r="G221" s="43"/>
      <c r="H221" s="43"/>
      <c r="I221" s="43"/>
      <c r="J221" s="43"/>
      <c r="K221" s="43"/>
      <c r="L221" s="43"/>
      <c r="M221" s="43"/>
      <c r="N221" s="43"/>
      <c r="O221" s="43"/>
      <c r="P221" s="43"/>
      <c r="Q221" s="43"/>
      <c r="R221" s="43"/>
      <c r="S221" s="43"/>
      <c r="T221" s="376">
        <v>2449.2275</v>
      </c>
      <c r="U221" s="376">
        <v>2655.78</v>
      </c>
      <c r="V221" s="376">
        <v>2580.5536089653801</v>
      </c>
      <c r="W221" s="376">
        <v>2580.553608965377</v>
      </c>
      <c r="X221" s="376">
        <f>AD221</f>
        <v>3787.3336626909845</v>
      </c>
      <c r="Y221" s="376"/>
      <c r="Z221" s="376"/>
      <c r="AA221" s="376">
        <f>'Operating Data'!AA115</f>
        <v>2580.5536090000001</v>
      </c>
      <c r="AB221" s="376">
        <f>'Operating Data'!AB115</f>
        <v>2580.5536090000001</v>
      </c>
      <c r="AC221" s="376">
        <f>'Operating Data'!AC115</f>
        <v>3787.3336626909845</v>
      </c>
      <c r="AD221" s="376">
        <f>'Operating Data'!AD115</f>
        <v>3787.3336626909845</v>
      </c>
      <c r="AE221" s="376">
        <f>'Operating Data'!AE115</f>
        <v>3787.3336626909845</v>
      </c>
      <c r="AF221" s="376">
        <f>'Operating Data'!AF115</f>
        <v>3787.3336626909845</v>
      </c>
      <c r="AJ221" s="376"/>
      <c r="AK221" s="376"/>
      <c r="AL221" s="376"/>
      <c r="AM221" s="376"/>
      <c r="AN221" s="376"/>
      <c r="AO221" s="376"/>
      <c r="AP221" s="376"/>
      <c r="AQ221" s="376"/>
    </row>
    <row r="222" spans="2:43" ht="15" customHeight="1" x14ac:dyDescent="0.25">
      <c r="B222" s="43" t="s">
        <v>151</v>
      </c>
      <c r="C222" s="43"/>
      <c r="D222" s="43"/>
      <c r="E222" s="43"/>
      <c r="F222" s="43"/>
      <c r="G222" s="43"/>
      <c r="H222" s="43"/>
      <c r="I222" s="43"/>
      <c r="J222" s="43"/>
      <c r="K222" s="43"/>
      <c r="L222" s="43"/>
      <c r="M222" s="43"/>
      <c r="N222" s="43"/>
      <c r="O222" s="43"/>
      <c r="P222" s="43"/>
      <c r="Q222" s="43"/>
      <c r="R222" s="43"/>
      <c r="S222" s="43"/>
      <c r="T222" s="376">
        <v>2246.7559999999999</v>
      </c>
      <c r="U222" s="376">
        <v>2341.3389999999999</v>
      </c>
      <c r="V222" s="376">
        <v>2423.0652507222899</v>
      </c>
      <c r="W222" s="376">
        <v>2423.0652507222881</v>
      </c>
      <c r="X222" s="376">
        <f>AD222</f>
        <v>2423.065251</v>
      </c>
      <c r="Y222" s="376"/>
      <c r="Z222" s="376"/>
      <c r="AA222" s="376">
        <f>'Operating Data'!AA116</f>
        <v>2423.065251</v>
      </c>
      <c r="AB222" s="376">
        <f>'Operating Data'!AB116</f>
        <v>2423.065251</v>
      </c>
      <c r="AC222" s="376">
        <f>'Operating Data'!AC116</f>
        <v>2423.065251</v>
      </c>
      <c r="AD222" s="376">
        <f>'Operating Data'!AD116</f>
        <v>2423.065251</v>
      </c>
      <c r="AE222" s="376">
        <f>'Operating Data'!AE116</f>
        <v>2423.065251</v>
      </c>
      <c r="AF222" s="376">
        <f>'Operating Data'!AF116</f>
        <v>2423.065251</v>
      </c>
      <c r="AJ222" s="376"/>
      <c r="AK222" s="376"/>
      <c r="AL222" s="376"/>
      <c r="AM222" s="376"/>
      <c r="AN222" s="376"/>
      <c r="AO222" s="376"/>
      <c r="AP222" s="376"/>
      <c r="AQ222" s="376"/>
    </row>
    <row r="223" spans="2:43" ht="15" customHeight="1" x14ac:dyDescent="0.25">
      <c r="B223" s="41"/>
      <c r="C223" s="41"/>
      <c r="D223" s="41"/>
      <c r="E223" s="41"/>
      <c r="F223" s="41"/>
      <c r="G223" s="41"/>
      <c r="H223" s="41"/>
      <c r="I223" s="41"/>
      <c r="J223" s="41"/>
      <c r="K223" s="41"/>
      <c r="L223" s="41"/>
      <c r="M223" s="41"/>
      <c r="N223" s="41"/>
      <c r="O223" s="41"/>
      <c r="P223" s="41"/>
      <c r="Q223" s="41"/>
      <c r="R223" s="41"/>
      <c r="S223" s="41"/>
      <c r="T223" s="399"/>
      <c r="U223" s="399"/>
      <c r="V223" s="399"/>
      <c r="W223" s="399"/>
      <c r="X223" s="399"/>
      <c r="Y223" s="399"/>
      <c r="AA223" s="399"/>
      <c r="AB223" s="399"/>
      <c r="AC223" s="399"/>
      <c r="AD223" s="399"/>
      <c r="AE223" s="399"/>
      <c r="AF223" s="399"/>
      <c r="AJ223" s="399"/>
      <c r="AK223" s="399"/>
      <c r="AL223" s="399"/>
      <c r="AM223" s="399"/>
      <c r="AN223" s="399"/>
      <c r="AO223" s="399"/>
      <c r="AP223" s="399"/>
      <c r="AQ223" s="399"/>
    </row>
    <row r="224" spans="2:43" ht="15" customHeight="1" x14ac:dyDescent="0.25">
      <c r="B224" s="50" t="s">
        <v>144</v>
      </c>
      <c r="C224" s="50"/>
      <c r="D224" s="50"/>
      <c r="E224" s="50"/>
      <c r="F224" s="50"/>
      <c r="G224" s="50"/>
      <c r="H224" s="50"/>
      <c r="I224" s="50"/>
      <c r="J224" s="50"/>
      <c r="K224" s="50"/>
      <c r="L224" s="50"/>
      <c r="M224" s="50"/>
      <c r="N224" s="50"/>
      <c r="O224" s="50"/>
      <c r="P224" s="50"/>
      <c r="Q224" s="50"/>
      <c r="R224" s="50"/>
      <c r="S224" s="50"/>
      <c r="T224" s="399"/>
      <c r="U224" s="399"/>
      <c r="V224" s="399"/>
      <c r="W224" s="399"/>
      <c r="X224" s="399"/>
      <c r="Y224" s="399"/>
      <c r="AA224" s="399"/>
      <c r="AB224" s="399"/>
      <c r="AC224" s="399"/>
      <c r="AD224" s="399"/>
      <c r="AE224" s="399"/>
      <c r="AF224" s="399"/>
      <c r="AJ224" s="399"/>
      <c r="AK224" s="399"/>
      <c r="AL224" s="399"/>
      <c r="AM224" s="399"/>
      <c r="AN224" s="399"/>
      <c r="AO224" s="399"/>
      <c r="AP224" s="399"/>
      <c r="AQ224" s="399"/>
    </row>
    <row r="225" spans="2:43" ht="15" customHeight="1" x14ac:dyDescent="0.25">
      <c r="B225" s="18" t="s">
        <v>173</v>
      </c>
      <c r="C225" s="18"/>
      <c r="D225" s="18"/>
      <c r="E225" s="18"/>
      <c r="F225" s="18"/>
      <c r="G225" s="18"/>
      <c r="H225" s="18"/>
      <c r="I225" s="18"/>
      <c r="J225" s="18"/>
      <c r="K225" s="18"/>
      <c r="L225" s="18"/>
      <c r="M225" s="18"/>
      <c r="N225" s="18"/>
      <c r="O225" s="18"/>
      <c r="P225" s="18"/>
      <c r="Q225" s="18"/>
      <c r="R225" s="18"/>
      <c r="S225" s="18"/>
      <c r="T225" s="376">
        <v>92159.978264809994</v>
      </c>
      <c r="U225" s="376">
        <v>93154.950380509996</v>
      </c>
      <c r="V225" s="376">
        <v>93850.060180650005</v>
      </c>
      <c r="W225" s="376">
        <v>94985.699804000003</v>
      </c>
      <c r="X225" s="376">
        <f>AD225</f>
        <v>96054.708243999994</v>
      </c>
      <c r="Y225" s="376"/>
      <c r="Z225" s="376"/>
      <c r="AA225" s="376">
        <f>'Operating Data'!AA126</f>
        <v>95268.805810999998</v>
      </c>
      <c r="AB225" s="376">
        <f>'Operating Data'!AB126</f>
        <v>95584.975231000004</v>
      </c>
      <c r="AC225" s="376">
        <f>'Operating Data'!AC126</f>
        <v>95863.532269000003</v>
      </c>
      <c r="AD225" s="376">
        <f>'Operating Data'!AD126</f>
        <v>96054.708243999994</v>
      </c>
      <c r="AE225" s="376">
        <f>'Operating Data'!AE126</f>
        <v>96284.297307999994</v>
      </c>
      <c r="AF225" s="376">
        <f>'Operating Data'!AF126</f>
        <v>96514.418226000009</v>
      </c>
      <c r="AJ225" s="376"/>
      <c r="AK225" s="376"/>
      <c r="AL225" s="376"/>
      <c r="AM225" s="376"/>
      <c r="AN225" s="376"/>
      <c r="AO225" s="376"/>
      <c r="AP225" s="376"/>
      <c r="AQ225" s="376"/>
    </row>
    <row r="226" spans="2:43" ht="15" customHeight="1" x14ac:dyDescent="0.25">
      <c r="B226" s="21"/>
      <c r="C226" s="21"/>
      <c r="D226" s="21"/>
      <c r="E226" s="21"/>
      <c r="F226" s="21"/>
      <c r="G226" s="21"/>
      <c r="H226" s="21"/>
      <c r="I226" s="21"/>
      <c r="J226" s="21"/>
      <c r="K226" s="21"/>
      <c r="L226" s="21"/>
      <c r="M226" s="21"/>
      <c r="N226" s="21"/>
      <c r="O226" s="21"/>
      <c r="P226" s="21"/>
      <c r="Q226" s="21"/>
      <c r="R226" s="21"/>
      <c r="S226" s="21"/>
      <c r="T226" s="400"/>
      <c r="U226" s="400"/>
      <c r="V226" s="400"/>
      <c r="W226" s="400"/>
      <c r="X226" s="400"/>
      <c r="Y226" s="400"/>
      <c r="AA226" s="400"/>
      <c r="AB226" s="400"/>
      <c r="AC226" s="400"/>
      <c r="AD226" s="400"/>
      <c r="AE226" s="400"/>
      <c r="AF226" s="400"/>
      <c r="AJ226" s="400"/>
      <c r="AK226" s="376"/>
      <c r="AL226" s="376"/>
      <c r="AM226" s="376"/>
      <c r="AN226" s="400"/>
      <c r="AO226" s="376"/>
      <c r="AP226" s="376"/>
      <c r="AQ226" s="376"/>
    </row>
    <row r="227" spans="2:43" ht="15" customHeight="1" x14ac:dyDescent="0.25">
      <c r="B227" s="48" t="s">
        <v>148</v>
      </c>
      <c r="C227" s="48"/>
      <c r="D227" s="48"/>
      <c r="E227" s="48"/>
      <c r="F227" s="48"/>
      <c r="G227" s="48"/>
      <c r="H227" s="48"/>
      <c r="I227" s="48"/>
      <c r="J227" s="48"/>
      <c r="K227" s="48"/>
      <c r="L227" s="48"/>
      <c r="M227" s="48"/>
      <c r="N227" s="48"/>
      <c r="O227" s="48"/>
      <c r="P227" s="48"/>
      <c r="Q227" s="48"/>
      <c r="R227" s="48"/>
      <c r="S227" s="48"/>
      <c r="T227" s="375">
        <v>3451.04</v>
      </c>
      <c r="U227" s="375">
        <v>3524.1149999999998</v>
      </c>
      <c r="V227" s="375">
        <v>3600.7809999999999</v>
      </c>
      <c r="W227" s="375">
        <v>3680.442</v>
      </c>
      <c r="X227" s="375">
        <f t="shared" ref="X227:X232" si="89">AD227</f>
        <v>3774.9009999999998</v>
      </c>
      <c r="Y227" s="375"/>
      <c r="Z227" s="375"/>
      <c r="AA227" s="375">
        <f>'Operating Data'!AA148</f>
        <v>3697.652</v>
      </c>
      <c r="AB227" s="375">
        <f>'Operating Data'!AB148</f>
        <v>3714.6779999999999</v>
      </c>
      <c r="AC227" s="375">
        <f>'Operating Data'!AC148</f>
        <v>3750.692</v>
      </c>
      <c r="AD227" s="375">
        <f>'Operating Data'!AD148</f>
        <v>3774.9009999999998</v>
      </c>
      <c r="AE227" s="375">
        <f>'Operating Data'!AE148</f>
        <v>3810.576</v>
      </c>
      <c r="AF227" s="375">
        <f>'Operating Data'!AF148</f>
        <v>3821.0219999999999</v>
      </c>
      <c r="AJ227" s="375"/>
      <c r="AK227" s="375"/>
      <c r="AL227" s="375"/>
      <c r="AM227" s="375"/>
      <c r="AN227" s="375"/>
      <c r="AO227" s="375"/>
      <c r="AP227" s="375"/>
      <c r="AQ227" s="375"/>
    </row>
    <row r="228" spans="2:43" ht="15" customHeight="1" x14ac:dyDescent="0.25">
      <c r="B228" s="159" t="s">
        <v>149</v>
      </c>
      <c r="C228" s="159"/>
      <c r="D228" s="159"/>
      <c r="E228" s="159"/>
      <c r="F228" s="159"/>
      <c r="G228" s="159"/>
      <c r="H228" s="159"/>
      <c r="I228" s="159"/>
      <c r="J228" s="159"/>
      <c r="K228" s="159"/>
      <c r="L228" s="159"/>
      <c r="M228" s="159"/>
      <c r="N228" s="159"/>
      <c r="O228" s="159"/>
      <c r="P228" s="159"/>
      <c r="Q228" s="159"/>
      <c r="R228" s="159"/>
      <c r="S228" s="159"/>
      <c r="T228" s="387" t="s">
        <v>23</v>
      </c>
      <c r="U228" s="387">
        <f>IFERROR(IF(OR(U227/T227-1&gt;2,U227/T227-1&lt;-0.95),"-",U227/T227-1),"-")</f>
        <v>2.117477629931841E-2</v>
      </c>
      <c r="V228" s="388">
        <f>IFERROR(IF(OR(V227/U227-1&gt;2,V227/U227-1&lt;-0.95),"-",V227/U227-1),"-")</f>
        <v>2.1754681671852349E-2</v>
      </c>
      <c r="W228" s="389">
        <f>IFERROR(IF(OR(W227/V227-1&gt;2,W227/V227-1&lt;-0.95),"-",W227/V227-1),"-")</f>
        <v>2.2123256038065087E-2</v>
      </c>
      <c r="X228" s="387">
        <f t="shared" si="89"/>
        <v>2.5665123917181676E-2</v>
      </c>
      <c r="Y228" s="387"/>
      <c r="AA228" s="389" t="str">
        <f>IFERROR(IF(OR(AA227/#REF!-1&gt;2,AA227/#REF!-1&lt;-0.95),"-",AA227/#REF!-1),"-")</f>
        <v>-</v>
      </c>
      <c r="AB228" s="389" t="str">
        <f>IFERROR(IF(OR(AB227/#REF!-1&gt;2,AB227/#REF!-1&lt;-0.95),"-",AB227/#REF!-1),"-")</f>
        <v>-</v>
      </c>
      <c r="AC228" s="389" t="str">
        <f>IFERROR(IF(OR(AC227/#REF!-1&gt;2,AC227/#REF!-1&lt;-0.95),"-",AC227/#REF!-1),"-")</f>
        <v>-</v>
      </c>
      <c r="AD228" s="389">
        <f>IFERROR(IF(OR(AD227/W227-1&gt;2,AD227/W227-1&lt;-0.95),"-",AD227/W227-1),"-")</f>
        <v>2.5665123917181676E-2</v>
      </c>
      <c r="AE228" s="389">
        <f>IFERROR(IF(OR(AE227/AA227-1&gt;2,AE227/AA227-1&lt;-0.95),"-",AE227/AA227-1),"-")</f>
        <v>3.053938012555002E-2</v>
      </c>
      <c r="AF228" s="389">
        <f>IFERROR(IF(OR(AF227/AB227-1&gt;2,AF227/AB227-1&lt;-0.95),"-",AF227/AB227-1),"-")</f>
        <v>2.862805336021057E-2</v>
      </c>
      <c r="AJ228" s="387"/>
      <c r="AK228" s="387"/>
      <c r="AL228" s="387"/>
      <c r="AM228" s="387"/>
      <c r="AN228" s="387"/>
      <c r="AO228" s="387"/>
      <c r="AP228" s="387"/>
      <c r="AQ228" s="387"/>
    </row>
    <row r="229" spans="2:43" ht="15" customHeight="1" x14ac:dyDescent="0.25">
      <c r="B229" s="41" t="s">
        <v>151</v>
      </c>
      <c r="C229" s="41"/>
      <c r="D229" s="41"/>
      <c r="E229" s="41"/>
      <c r="F229" s="41"/>
      <c r="G229" s="41"/>
      <c r="H229" s="41"/>
      <c r="I229" s="41"/>
      <c r="J229" s="41"/>
      <c r="K229" s="41"/>
      <c r="L229" s="41"/>
      <c r="M229" s="41"/>
      <c r="N229" s="41"/>
      <c r="O229" s="41"/>
      <c r="P229" s="41"/>
      <c r="Q229" s="41"/>
      <c r="R229" s="41"/>
      <c r="S229" s="41"/>
      <c r="T229" s="376">
        <v>1886.693</v>
      </c>
      <c r="U229" s="376">
        <v>1936.0989999999999</v>
      </c>
      <c r="V229" s="376">
        <v>1980.4480000000001</v>
      </c>
      <c r="W229" s="376">
        <v>2023.818</v>
      </c>
      <c r="X229" s="376">
        <f t="shared" si="89"/>
        <v>2079.663</v>
      </c>
      <c r="Y229" s="376"/>
      <c r="Z229" s="376"/>
      <c r="AA229" s="376">
        <f>'Operating Data'!AA149</f>
        <v>2023.164</v>
      </c>
      <c r="AB229" s="376">
        <f>'Operating Data'!AB149</f>
        <v>2040.6769999999999</v>
      </c>
      <c r="AC229" s="376">
        <f>'Operating Data'!AC149</f>
        <v>2065.357</v>
      </c>
      <c r="AD229" s="376">
        <f>'Operating Data'!AD149</f>
        <v>2079.663</v>
      </c>
      <c r="AE229" s="376">
        <f>'Operating Data'!AE149</f>
        <v>2100.471</v>
      </c>
      <c r="AF229" s="376">
        <f>'Operating Data'!AF149</f>
        <v>2109.1849999999999</v>
      </c>
      <c r="AJ229" s="376"/>
      <c r="AK229" s="376"/>
      <c r="AL229" s="376"/>
      <c r="AM229" s="376"/>
      <c r="AN229" s="376"/>
      <c r="AO229" s="376"/>
      <c r="AP229" s="376"/>
      <c r="AQ229" s="376"/>
    </row>
    <row r="230" spans="2:43" ht="15" customHeight="1" x14ac:dyDescent="0.25">
      <c r="B230" s="159" t="s">
        <v>149</v>
      </c>
      <c r="C230" s="159"/>
      <c r="D230" s="159"/>
      <c r="E230" s="159"/>
      <c r="F230" s="159"/>
      <c r="G230" s="159"/>
      <c r="H230" s="159"/>
      <c r="I230" s="159"/>
      <c r="J230" s="159"/>
      <c r="K230" s="159"/>
      <c r="L230" s="159"/>
      <c r="M230" s="159"/>
      <c r="N230" s="159"/>
      <c r="O230" s="159"/>
      <c r="P230" s="159"/>
      <c r="Q230" s="159"/>
      <c r="R230" s="159"/>
      <c r="S230" s="159"/>
      <c r="T230" s="387" t="s">
        <v>23</v>
      </c>
      <c r="U230" s="387">
        <f>IFERROR(IF(OR(U229/T229-1&gt;2,U229/T229-1&lt;-0.95),"-",U229/T229-1),"-")</f>
        <v>2.618656029359312E-2</v>
      </c>
      <c r="V230" s="388">
        <f>IFERROR(IF(OR(V229/U229-1&gt;2,V229/U229-1&lt;-0.95),"-",V229/U229-1),"-")</f>
        <v>2.290636997384965E-2</v>
      </c>
      <c r="W230" s="389">
        <f>IFERROR(IF(OR(W229/V229-1&gt;2,W229/V229-1&lt;-0.95),"-",W229/V229-1),"-")</f>
        <v>2.1899085459451628E-2</v>
      </c>
      <c r="X230" s="387">
        <f t="shared" si="89"/>
        <v>2.7593884430319404E-2</v>
      </c>
      <c r="Y230" s="387"/>
      <c r="AA230" s="389" t="str">
        <f>IFERROR(IF(OR(AA229/#REF!-1&gt;2,AA229/#REF!-1&lt;-0.95),"-",AA229/#REF!-1),"-")</f>
        <v>-</v>
      </c>
      <c r="AB230" s="389" t="str">
        <f>IFERROR(IF(OR(AB229/#REF!-1&gt;2,AB229/#REF!-1&lt;-0.95),"-",AB229/#REF!-1),"-")</f>
        <v>-</v>
      </c>
      <c r="AC230" s="389" t="str">
        <f>IFERROR(IF(OR(AC229/#REF!-1&gt;2,AC229/#REF!-1&lt;-0.95),"-",AC229/#REF!-1),"-")</f>
        <v>-</v>
      </c>
      <c r="AD230" s="389">
        <f>IFERROR(IF(OR(AD229/W229-1&gt;2,AD229/W229-1&lt;-0.95),"-",AD229/W229-1),"-")</f>
        <v>2.7593884430319404E-2</v>
      </c>
      <c r="AE230" s="389">
        <f>IFERROR(IF(OR(AE229/AA229-1&gt;2,AE229/AA229-1&lt;-0.95),"-",AE229/AA229-1),"-")</f>
        <v>3.821094088269672E-2</v>
      </c>
      <c r="AF230" s="389">
        <f>IFERROR(IF(OR(AF229/AB229-1&gt;2,AF229/AB229-1&lt;-0.95),"-",AF229/AB229-1),"-")</f>
        <v>3.3571211906636922E-2</v>
      </c>
      <c r="AJ230" s="387"/>
      <c r="AK230" s="387"/>
      <c r="AL230" s="387"/>
      <c r="AM230" s="387"/>
      <c r="AN230" s="387"/>
      <c r="AO230" s="387"/>
      <c r="AP230" s="387"/>
      <c r="AQ230" s="387"/>
    </row>
    <row r="231" spans="2:43" ht="15" customHeight="1" x14ac:dyDescent="0.25">
      <c r="B231" s="41" t="s">
        <v>154</v>
      </c>
      <c r="C231" s="41"/>
      <c r="D231" s="41"/>
      <c r="E231" s="41"/>
      <c r="F231" s="41"/>
      <c r="G231" s="41"/>
      <c r="H231" s="41"/>
      <c r="I231" s="41"/>
      <c r="J231" s="41"/>
      <c r="K231" s="41"/>
      <c r="L231" s="41"/>
      <c r="M231" s="41"/>
      <c r="N231" s="41"/>
      <c r="O231" s="41"/>
      <c r="P231" s="41"/>
      <c r="Q231" s="41"/>
      <c r="R231" s="41"/>
      <c r="S231" s="41"/>
      <c r="T231" s="376">
        <v>1564.347</v>
      </c>
      <c r="U231" s="376">
        <v>1588.0160000000001</v>
      </c>
      <c r="V231" s="376">
        <v>1620.3330000000001</v>
      </c>
      <c r="W231" s="376">
        <v>1656.624</v>
      </c>
      <c r="X231" s="376">
        <f t="shared" si="89"/>
        <v>1695.2380000000001</v>
      </c>
      <c r="Y231" s="376"/>
      <c r="Z231" s="376"/>
      <c r="AA231" s="376">
        <f>'Operating Data'!AA150</f>
        <v>1674.4880000000001</v>
      </c>
      <c r="AB231" s="376">
        <f>'Operating Data'!AB150</f>
        <v>1674.001</v>
      </c>
      <c r="AC231" s="376">
        <f>'Operating Data'!AC150</f>
        <v>1685.335</v>
      </c>
      <c r="AD231" s="376">
        <f>'Operating Data'!AD150</f>
        <v>1695.2380000000001</v>
      </c>
      <c r="AE231" s="376">
        <f>'Operating Data'!AE150</f>
        <v>1710.105</v>
      </c>
      <c r="AF231" s="376">
        <f>'Operating Data'!AF150</f>
        <v>1711.837</v>
      </c>
      <c r="AJ231" s="376"/>
      <c r="AK231" s="376"/>
      <c r="AL231" s="376"/>
      <c r="AM231" s="376"/>
      <c r="AN231" s="376"/>
      <c r="AO231" s="376"/>
      <c r="AP231" s="376"/>
      <c r="AQ231" s="376"/>
    </row>
    <row r="232" spans="2:43" ht="15" customHeight="1" x14ac:dyDescent="0.25">
      <c r="B232" s="159" t="s">
        <v>149</v>
      </c>
      <c r="C232" s="159"/>
      <c r="D232" s="159"/>
      <c r="E232" s="159"/>
      <c r="F232" s="159"/>
      <c r="G232" s="159"/>
      <c r="H232" s="159"/>
      <c r="I232" s="159"/>
      <c r="J232" s="159"/>
      <c r="K232" s="159"/>
      <c r="L232" s="159"/>
      <c r="M232" s="159"/>
      <c r="N232" s="159"/>
      <c r="O232" s="159"/>
      <c r="P232" s="159"/>
      <c r="Q232" s="159"/>
      <c r="R232" s="159"/>
      <c r="S232" s="159"/>
      <c r="T232" s="387" t="s">
        <v>23</v>
      </c>
      <c r="U232" s="387">
        <f>IFERROR(IF(OR(U231/T231-1&gt;2,U231/T231-1&lt;-0.95),"-",U231/T231-1),"-")</f>
        <v>1.5130274804758814E-2</v>
      </c>
      <c r="V232" s="388">
        <f>IFERROR(IF(OR(V231/U231-1&gt;2,V231/U231-1&lt;-0.95),"-",V231/U231-1),"-")</f>
        <v>2.0350550624175012E-2</v>
      </c>
      <c r="W232" s="389">
        <f>IFERROR(IF(OR(W231/V231-1&gt;2,W231/V231-1&lt;-0.95),"-",W231/V231-1),"-")</f>
        <v>2.239724797310183E-2</v>
      </c>
      <c r="X232" s="387">
        <f t="shared" si="89"/>
        <v>2.3308849805387277E-2</v>
      </c>
      <c r="Y232" s="387"/>
      <c r="AA232" s="389" t="str">
        <f>IFERROR(IF(OR(AA231/#REF!-1&gt;2,AA231/#REF!-1&lt;-0.95),"-",AA231/#REF!-1),"-")</f>
        <v>-</v>
      </c>
      <c r="AB232" s="389" t="str">
        <f>IFERROR(IF(OR(AB231/#REF!-1&gt;2,AB231/#REF!-1&lt;-0.95),"-",AB231/#REF!-1),"-")</f>
        <v>-</v>
      </c>
      <c r="AC232" s="389" t="str">
        <f>IFERROR(IF(OR(AC231/#REF!-1&gt;2,AC231/#REF!-1&lt;-0.95),"-",AC231/#REF!-1),"-")</f>
        <v>-</v>
      </c>
      <c r="AD232" s="389">
        <f>IFERROR(IF(OR(AD231/W231-1&gt;2,AD231/W231-1&lt;-0.95),"-",AD231/W231-1),"-")</f>
        <v>2.3308849805387277E-2</v>
      </c>
      <c r="AE232" s="389">
        <f>IFERROR(IF(OR(AE231/AA231-1&gt;2,AE231/AA231-1&lt;-0.95),"-",AE231/AA231-1),"-")</f>
        <v>2.1270382349709349E-2</v>
      </c>
      <c r="AF232" s="389">
        <f>IFERROR(IF(OR(AF231/AB231-1&gt;2,AF231/AB231-1&lt;-0.95),"-",AF231/AB231-1),"-")</f>
        <v>2.2602137035760528E-2</v>
      </c>
      <c r="AJ232" s="387"/>
      <c r="AK232" s="387"/>
      <c r="AL232" s="387"/>
      <c r="AM232" s="387"/>
      <c r="AN232" s="387"/>
      <c r="AO232" s="387"/>
      <c r="AP232" s="387"/>
      <c r="AQ232" s="387"/>
    </row>
    <row r="233" spans="2:43" ht="15" customHeight="1" x14ac:dyDescent="0.25">
      <c r="B233" s="21"/>
      <c r="C233" s="21"/>
      <c r="D233" s="21"/>
      <c r="E233" s="21"/>
      <c r="F233" s="21"/>
      <c r="G233" s="21"/>
      <c r="H233" s="21"/>
      <c r="I233" s="21"/>
      <c r="J233" s="21"/>
      <c r="K233" s="21"/>
      <c r="L233" s="21"/>
      <c r="M233" s="21"/>
      <c r="N233" s="21"/>
      <c r="O233" s="21"/>
      <c r="P233" s="21"/>
      <c r="Q233" s="21"/>
      <c r="R233" s="21"/>
      <c r="S233" s="21"/>
      <c r="T233" s="400"/>
      <c r="U233" s="400"/>
      <c r="V233" s="400"/>
      <c r="W233" s="400"/>
      <c r="X233" s="400"/>
      <c r="Y233" s="400"/>
      <c r="AA233" s="400"/>
      <c r="AB233" s="400"/>
      <c r="AC233" s="400"/>
      <c r="AD233" s="400"/>
      <c r="AJ233" s="400"/>
      <c r="AK233" s="376"/>
      <c r="AL233" s="376"/>
      <c r="AM233" s="376"/>
      <c r="AN233" s="400"/>
      <c r="AO233" s="376"/>
      <c r="AP233" s="376"/>
      <c r="AQ233" s="376"/>
    </row>
    <row r="234" spans="2:43" ht="15" customHeight="1" x14ac:dyDescent="0.25">
      <c r="B234" s="34" t="s">
        <v>268</v>
      </c>
      <c r="C234" s="34"/>
      <c r="D234" s="34"/>
      <c r="E234" s="34"/>
      <c r="F234" s="34"/>
      <c r="G234" s="34"/>
      <c r="H234" s="34"/>
      <c r="I234" s="34"/>
      <c r="J234" s="34"/>
      <c r="K234" s="34"/>
      <c r="L234" s="34"/>
      <c r="M234" s="34"/>
      <c r="N234" s="34"/>
      <c r="O234" s="34"/>
      <c r="P234" s="34"/>
      <c r="Q234" s="34"/>
      <c r="R234" s="34"/>
      <c r="S234" s="34"/>
      <c r="T234" s="400"/>
      <c r="U234" s="400"/>
      <c r="V234" s="400"/>
      <c r="W234" s="400"/>
      <c r="X234" s="400"/>
      <c r="Y234" s="400"/>
      <c r="AA234" s="400"/>
      <c r="AB234" s="400"/>
      <c r="AC234" s="400"/>
      <c r="AD234" s="400"/>
      <c r="AJ234" s="400"/>
      <c r="AK234" s="376"/>
      <c r="AL234" s="376"/>
      <c r="AM234" s="376"/>
      <c r="AN234" s="400"/>
      <c r="AO234" s="376"/>
      <c r="AP234" s="376"/>
      <c r="AQ234" s="376"/>
    </row>
    <row r="235" spans="2:43" ht="15" customHeight="1" x14ac:dyDescent="0.25">
      <c r="B235" s="37" t="s">
        <v>151</v>
      </c>
      <c r="C235" s="37"/>
      <c r="D235" s="37"/>
      <c r="E235" s="37"/>
      <c r="F235" s="37"/>
      <c r="G235" s="37"/>
      <c r="H235" s="37"/>
      <c r="I235" s="37"/>
      <c r="J235" s="37"/>
      <c r="K235" s="37"/>
      <c r="L235" s="37"/>
      <c r="M235" s="37"/>
      <c r="N235" s="37"/>
      <c r="O235" s="37"/>
      <c r="P235" s="37"/>
      <c r="Q235" s="37"/>
      <c r="R235" s="37"/>
      <c r="S235" s="37"/>
      <c r="T235" s="401">
        <v>8.4331929999999999E-2</v>
      </c>
      <c r="U235" s="401">
        <v>8.1080310000000003E-2</v>
      </c>
      <c r="V235" s="401">
        <v>8.5695999999999994E-2</v>
      </c>
      <c r="W235" s="401">
        <v>8.2916281830423294E-2</v>
      </c>
      <c r="X235" s="401">
        <f t="shared" ref="X235:X240" si="90">AD235</f>
        <v>7.9066954888097479E-2</v>
      </c>
      <c r="Y235" s="401"/>
      <c r="Z235" s="401"/>
      <c r="AA235" s="401">
        <f>'Operating Data'!AA159</f>
        <v>9.1850574779285793E-2</v>
      </c>
      <c r="AB235" s="401">
        <f>'Operating Data'!AB159</f>
        <v>8.1826817942023691E-2</v>
      </c>
      <c r="AC235" s="401">
        <f>'Operating Data'!AC159</f>
        <v>7.9607215775693047E-2</v>
      </c>
      <c r="AD235" s="401">
        <f>'Operating Data'!AD159</f>
        <v>7.9066954888097479E-2</v>
      </c>
      <c r="AE235" s="401">
        <f>'Operating Data'!AE159</f>
        <v>8.6765453391720676E-2</v>
      </c>
      <c r="AF235" s="401">
        <f>'Operating Data'!AF159</f>
        <v>7.764654875376964E-2</v>
      </c>
      <c r="AJ235" s="401"/>
      <c r="AK235" s="376"/>
      <c r="AL235" s="376"/>
      <c r="AM235" s="376"/>
      <c r="AN235" s="401"/>
      <c r="AO235" s="376"/>
      <c r="AP235" s="376"/>
      <c r="AQ235" s="376"/>
    </row>
    <row r="236" spans="2:43" ht="15" customHeight="1" x14ac:dyDescent="0.25">
      <c r="B236" s="38" t="s">
        <v>152</v>
      </c>
      <c r="C236" s="38"/>
      <c r="D236" s="38"/>
      <c r="E236" s="38"/>
      <c r="F236" s="38"/>
      <c r="G236" s="38"/>
      <c r="H236" s="38"/>
      <c r="I236" s="38"/>
      <c r="J236" s="38"/>
      <c r="K236" s="38"/>
      <c r="L236" s="38"/>
      <c r="M236" s="38"/>
      <c r="N236" s="38"/>
      <c r="O236" s="38"/>
      <c r="P236" s="38"/>
      <c r="Q236" s="38"/>
      <c r="R236" s="38"/>
      <c r="S236" s="38"/>
      <c r="T236" s="401">
        <v>5.5890500000000003E-2</v>
      </c>
      <c r="U236" s="401">
        <v>5.642875E-2</v>
      </c>
      <c r="V236" s="401">
        <v>5.5381E-2</v>
      </c>
      <c r="W236" s="401" vm="12">
        <v>5.755060025291861E-2</v>
      </c>
      <c r="X236" s="401" vm="85">
        <f t="shared" si="90"/>
        <v>3.5718473739906303E-2</v>
      </c>
      <c r="Y236" s="401"/>
      <c r="Z236" s="401"/>
      <c r="AA236" s="401" vm="100">
        <f>'Operating Data'!AA160</f>
        <v>3.6283402787817012E-2</v>
      </c>
      <c r="AB236" s="401" vm="45">
        <f>'Operating Data'!AB160</f>
        <v>3.5104548345800179E-2</v>
      </c>
      <c r="AC236" s="401" vm="55">
        <f>'Operating Data'!AC160</f>
        <v>3.5811718386318948E-2</v>
      </c>
      <c r="AD236" s="401" vm="85">
        <f>'Operating Data'!AD160</f>
        <v>3.5718473739906303E-2</v>
      </c>
      <c r="AE236" s="401" vm="96">
        <f>'Operating Data'!AE160</f>
        <v>3.8068284273372083E-2</v>
      </c>
      <c r="AF236" s="401" vm="399">
        <f>'Operating Data'!AF160</f>
        <v>3.6683701072617834E-2</v>
      </c>
      <c r="AJ236" s="401"/>
      <c r="AK236" s="376"/>
      <c r="AL236" s="376"/>
      <c r="AM236" s="376"/>
      <c r="AN236" s="401"/>
      <c r="AO236" s="376"/>
      <c r="AP236" s="376"/>
      <c r="AQ236" s="376"/>
    </row>
    <row r="237" spans="2:43" ht="15" customHeight="1" x14ac:dyDescent="0.25">
      <c r="B237" s="38" t="s">
        <v>153</v>
      </c>
      <c r="C237" s="38"/>
      <c r="D237" s="38"/>
      <c r="E237" s="38"/>
      <c r="F237" s="38"/>
      <c r="G237" s="38"/>
      <c r="H237" s="38"/>
      <c r="I237" s="38"/>
      <c r="J237" s="38"/>
      <c r="K237" s="38"/>
      <c r="L237" s="38"/>
      <c r="M237" s="38"/>
      <c r="N237" s="38"/>
      <c r="O237" s="38"/>
      <c r="P237" s="38"/>
      <c r="Q237" s="38"/>
      <c r="R237" s="38"/>
      <c r="S237" s="38"/>
      <c r="T237" s="401">
        <v>2.844143E-2</v>
      </c>
      <c r="U237" s="401">
        <v>2.4651559999999999E-2</v>
      </c>
      <c r="V237" s="401">
        <v>3.0315000000000002E-2</v>
      </c>
      <c r="W237" s="401" vm="14">
        <v>2.5365681577504677E-2</v>
      </c>
      <c r="X237" s="401" vm="87">
        <f t="shared" si="90"/>
        <v>4.3348481148191176E-2</v>
      </c>
      <c r="Y237" s="401"/>
      <c r="Z237" s="401"/>
      <c r="AA237" s="401" vm="15">
        <f>'Operating Data'!AA161</f>
        <v>5.5567171991468774E-2</v>
      </c>
      <c r="AB237" s="401" vm="46">
        <f>'Operating Data'!AB161</f>
        <v>4.6722269596223512E-2</v>
      </c>
      <c r="AC237" s="401" vm="56">
        <f>'Operating Data'!AC161</f>
        <v>4.3795497389374091E-2</v>
      </c>
      <c r="AD237" s="401" vm="87">
        <f>'Operating Data'!AD161</f>
        <v>4.3348481148191176E-2</v>
      </c>
      <c r="AE237" s="401" vm="97">
        <f>'Operating Data'!AE161</f>
        <v>4.8697169118348586E-2</v>
      </c>
      <c r="AF237" s="401" vm="142">
        <f>'Operating Data'!AF161</f>
        <v>4.0962847681151805E-2</v>
      </c>
      <c r="AJ237" s="401"/>
      <c r="AK237" s="376"/>
      <c r="AL237" s="376"/>
      <c r="AM237" s="376"/>
      <c r="AN237" s="401"/>
      <c r="AO237" s="376"/>
      <c r="AP237" s="376"/>
      <c r="AQ237" s="376"/>
    </row>
    <row r="238" spans="2:43" ht="15" customHeight="1" x14ac:dyDescent="0.25">
      <c r="B238" s="37" t="s">
        <v>154</v>
      </c>
      <c r="C238" s="37"/>
      <c r="D238" s="37"/>
      <c r="E238" s="37"/>
      <c r="F238" s="37"/>
      <c r="G238" s="37"/>
      <c r="H238" s="37"/>
      <c r="I238" s="37"/>
      <c r="J238" s="37"/>
      <c r="K238" s="37"/>
      <c r="L238" s="37"/>
      <c r="M238" s="37"/>
      <c r="N238" s="37"/>
      <c r="O238" s="37"/>
      <c r="P238" s="37"/>
      <c r="Q238" s="37"/>
      <c r="R238" s="37"/>
      <c r="S238" s="37"/>
      <c r="T238" s="401">
        <v>0.11935841999999999</v>
      </c>
      <c r="U238" s="401">
        <v>0.1245378</v>
      </c>
      <c r="V238" s="401">
        <v>0.13392199999999999</v>
      </c>
      <c r="W238" s="401">
        <v>0.12411351310377056</v>
      </c>
      <c r="X238" s="401">
        <f t="shared" si="90"/>
        <v>0.11946419349546938</v>
      </c>
      <c r="Y238" s="401"/>
      <c r="Z238" s="401"/>
      <c r="AA238" s="401">
        <f>'Operating Data'!AA162</f>
        <v>0.13398987107252142</v>
      </c>
      <c r="AB238" s="401">
        <f>'Operating Data'!AB162</f>
        <v>0.11892440164420195</v>
      </c>
      <c r="AC238" s="401">
        <f>'Operating Data'!AC162</f>
        <v>0.119884403811541</v>
      </c>
      <c r="AD238" s="401">
        <f>'Operating Data'!AD162</f>
        <v>0.11946419349546938</v>
      </c>
      <c r="AE238" s="401">
        <f>'Operating Data'!AE162</f>
        <v>0.13896493377311936</v>
      </c>
      <c r="AF238" s="401">
        <f>'Operating Data'!AF162</f>
        <v>0.11538061942578012</v>
      </c>
      <c r="AJ238" s="401"/>
      <c r="AK238" s="376"/>
      <c r="AL238" s="376"/>
      <c r="AM238" s="376"/>
      <c r="AN238" s="401"/>
      <c r="AO238" s="376"/>
      <c r="AP238" s="376"/>
      <c r="AQ238" s="376"/>
    </row>
    <row r="239" spans="2:43" ht="15" customHeight="1" x14ac:dyDescent="0.25">
      <c r="B239" s="45" t="s">
        <v>152</v>
      </c>
      <c r="C239" s="45"/>
      <c r="D239" s="45"/>
      <c r="E239" s="45"/>
      <c r="F239" s="45"/>
      <c r="G239" s="45"/>
      <c r="H239" s="45"/>
      <c r="I239" s="45"/>
      <c r="J239" s="45"/>
      <c r="K239" s="45"/>
      <c r="L239" s="45"/>
      <c r="M239" s="45"/>
      <c r="N239" s="45"/>
      <c r="O239" s="45"/>
      <c r="P239" s="45"/>
      <c r="Q239" s="45"/>
      <c r="R239" s="45"/>
      <c r="S239" s="45"/>
      <c r="T239" s="401">
        <v>7.5310240000000001E-2</v>
      </c>
      <c r="U239" s="401">
        <v>7.858801E-2</v>
      </c>
      <c r="V239" s="401">
        <v>8.2380999999999996E-2</v>
      </c>
      <c r="W239" s="401" vm="133">
        <v>7.758802362040923E-2</v>
      </c>
      <c r="X239" s="401" vm="84">
        <f t="shared" si="90"/>
        <v>6.9880999180956957E-2</v>
      </c>
      <c r="Y239" s="401"/>
      <c r="Z239" s="401"/>
      <c r="AA239" s="401" vm="99">
        <f>'Operating Data'!AA163</f>
        <v>8.8563610397169562E-2</v>
      </c>
      <c r="AB239" s="401" vm="43">
        <f>'Operating Data'!AB163</f>
        <v>7.3323183258712024E-2</v>
      </c>
      <c r="AC239" s="401" vm="57">
        <f>'Operating Data'!AC163</f>
        <v>7.1170954505076336E-2</v>
      </c>
      <c r="AD239" s="401" vm="84">
        <f>'Operating Data'!AD163</f>
        <v>6.9880999180956957E-2</v>
      </c>
      <c r="AE239" s="401" vm="93">
        <f>'Operating Data'!AE163</f>
        <v>7.1467836410094618E-2</v>
      </c>
      <c r="AF239" s="401" vm="398">
        <f>'Operating Data'!AF163</f>
        <v>6.915133201612321E-2</v>
      </c>
      <c r="AJ239" s="401"/>
      <c r="AK239" s="376"/>
      <c r="AL239" s="376"/>
      <c r="AM239" s="376"/>
      <c r="AN239" s="401"/>
      <c r="AO239" s="376"/>
      <c r="AP239" s="376"/>
      <c r="AQ239" s="376"/>
    </row>
    <row r="240" spans="2:43" ht="15" customHeight="1" x14ac:dyDescent="0.25">
      <c r="B240" s="45" t="s">
        <v>153</v>
      </c>
      <c r="C240" s="45"/>
      <c r="D240" s="45"/>
      <c r="E240" s="45"/>
      <c r="F240" s="45"/>
      <c r="G240" s="45"/>
      <c r="H240" s="45"/>
      <c r="I240" s="45"/>
      <c r="J240" s="45"/>
      <c r="K240" s="45"/>
      <c r="L240" s="45"/>
      <c r="M240" s="45"/>
      <c r="N240" s="45"/>
      <c r="O240" s="45"/>
      <c r="P240" s="45"/>
      <c r="Q240" s="45"/>
      <c r="R240" s="45"/>
      <c r="S240" s="45"/>
      <c r="T240" s="401">
        <v>4.4048179999999999E-2</v>
      </c>
      <c r="U240" s="401">
        <v>4.5949789999999997E-2</v>
      </c>
      <c r="V240" s="401">
        <v>5.1540999999999997E-2</v>
      </c>
      <c r="W240" s="401" vm="14">
        <v>4.6525489483361319E-2</v>
      </c>
      <c r="X240" s="401" vm="88">
        <f t="shared" si="90"/>
        <v>4.9583194314512427E-2</v>
      </c>
      <c r="Y240" s="401"/>
      <c r="Z240" s="401"/>
      <c r="AA240" s="401" vm="16">
        <f>'Operating Data'!AA164</f>
        <v>4.5426260675351854E-2</v>
      </c>
      <c r="AB240" s="401" vm="41">
        <f>'Operating Data'!AB164</f>
        <v>4.5601218385489931E-2</v>
      </c>
      <c r="AC240" s="401" vm="67">
        <f>'Operating Data'!AC164</f>
        <v>4.8713449306464658E-2</v>
      </c>
      <c r="AD240" s="401" vm="88">
        <f>'Operating Data'!AD164</f>
        <v>4.9583194314512427E-2</v>
      </c>
      <c r="AE240" s="401" vm="98">
        <f>'Operating Data'!AE164</f>
        <v>6.7497097363024727E-2</v>
      </c>
      <c r="AF240" s="401" vm="140">
        <f>'Operating Data'!AF164</f>
        <v>4.6229287409656913E-2</v>
      </c>
      <c r="AJ240" s="401"/>
      <c r="AK240" s="376"/>
      <c r="AL240" s="376"/>
      <c r="AM240" s="376"/>
      <c r="AN240" s="401"/>
      <c r="AO240" s="376"/>
      <c r="AP240" s="376"/>
      <c r="AQ240" s="376"/>
    </row>
    <row r="241" spans="2:43" ht="15" customHeight="1" x14ac:dyDescent="0.25">
      <c r="B241" s="48"/>
      <c r="C241" s="48"/>
      <c r="D241" s="48"/>
      <c r="E241" s="48"/>
      <c r="F241" s="48"/>
      <c r="G241" s="48"/>
      <c r="H241" s="48"/>
      <c r="I241" s="48"/>
      <c r="J241" s="48"/>
      <c r="K241" s="48"/>
      <c r="L241" s="48"/>
      <c r="M241" s="48"/>
      <c r="N241" s="48"/>
      <c r="O241" s="48"/>
      <c r="P241" s="48"/>
      <c r="Q241" s="48"/>
      <c r="R241" s="48"/>
      <c r="S241" s="48"/>
    </row>
    <row r="242" spans="2:43" ht="15" customHeight="1" x14ac:dyDescent="0.25">
      <c r="B242" s="48" t="s">
        <v>157</v>
      </c>
      <c r="C242" s="48"/>
      <c r="D242" s="48"/>
      <c r="E242" s="48"/>
      <c r="F242" s="48"/>
      <c r="G242" s="48"/>
      <c r="H242" s="48"/>
      <c r="I242" s="48"/>
      <c r="J242" s="48"/>
      <c r="K242" s="48"/>
      <c r="L242" s="48"/>
      <c r="M242" s="48"/>
      <c r="N242" s="48"/>
      <c r="O242" s="48"/>
      <c r="P242" s="48"/>
      <c r="Q242" s="48"/>
      <c r="R242" s="48"/>
      <c r="S242" s="48"/>
      <c r="T242" s="375">
        <v>25006.845590034191</v>
      </c>
      <c r="U242" s="375">
        <v>25591.223426515528</v>
      </c>
      <c r="V242" s="375">
        <v>24421</v>
      </c>
      <c r="W242" s="375">
        <v>26015.931676027001</v>
      </c>
      <c r="X242" s="375">
        <f t="shared" ref="X242:X249" si="91">AD242</f>
        <v>26491.322074858006</v>
      </c>
      <c r="Y242" s="375"/>
      <c r="Z242" s="375"/>
      <c r="AA242" s="375">
        <f>'Operating Data'!AA184</f>
        <v>6721.0394920619992</v>
      </c>
      <c r="AB242" s="375">
        <f>'Operating Data'!AB184</f>
        <v>13369.280596741002</v>
      </c>
      <c r="AC242" s="375">
        <f>'Operating Data'!AC184</f>
        <v>19880.883445004001</v>
      </c>
      <c r="AD242" s="375">
        <f>'Operating Data'!AD184</f>
        <v>26491.322074858006</v>
      </c>
      <c r="AE242" s="375">
        <f>'Operating Data'!AE184</f>
        <v>6865.996037637</v>
      </c>
      <c r="AF242" s="375">
        <f>'Operating Data'!AF184</f>
        <v>13586.293384385999</v>
      </c>
      <c r="AJ242" s="375"/>
      <c r="AK242" s="375"/>
      <c r="AL242" s="375"/>
      <c r="AM242" s="375"/>
      <c r="AN242" s="375"/>
      <c r="AO242" s="375"/>
      <c r="AP242" s="375"/>
      <c r="AQ242" s="375"/>
    </row>
    <row r="243" spans="2:43" ht="15" customHeight="1" x14ac:dyDescent="0.25">
      <c r="B243" s="159" t="s">
        <v>149</v>
      </c>
      <c r="C243" s="159"/>
      <c r="D243" s="159"/>
      <c r="E243" s="159"/>
      <c r="F243" s="159"/>
      <c r="G243" s="159"/>
      <c r="H243" s="159"/>
      <c r="I243" s="159"/>
      <c r="J243" s="159"/>
      <c r="K243" s="159"/>
      <c r="L243" s="159"/>
      <c r="M243" s="159"/>
      <c r="N243" s="159"/>
      <c r="O243" s="159"/>
      <c r="P243" s="159"/>
      <c r="Q243" s="159"/>
      <c r="R243" s="159"/>
      <c r="S243" s="159"/>
      <c r="T243" s="387" t="s">
        <v>23</v>
      </c>
      <c r="U243" s="387">
        <f>IFERROR(IF(OR(U242/T242-1&gt;2,U242/T242-1&lt;-0.95),"-",U242/T242-1),"-")</f>
        <v>2.3368714553674952E-2</v>
      </c>
      <c r="V243" s="388">
        <f>IFERROR(IF(OR(V242/U242-1&gt;2,V242/U242-1&lt;-0.95),"-",V242/U242-1),"-")</f>
        <v>-4.5727529591376936E-2</v>
      </c>
      <c r="W243" s="408">
        <f>IFERROR(IF(OR(W242/V242-1&gt;2,W242/V242-1&lt;-0.95),"-",W242/V242-1),"-")</f>
        <v>6.5309843005077584E-2</v>
      </c>
      <c r="X243" s="387">
        <f t="shared" si="91"/>
        <v>1.8273049174289735E-2</v>
      </c>
      <c r="Y243" s="387"/>
      <c r="AA243" s="389" t="str">
        <f>IFERROR(IF(OR(AA242/#REF!-1&gt;2,AA242/#REF!-1&lt;-0.95),"-",AA242/#REF!-1),"-")</f>
        <v>-</v>
      </c>
      <c r="AB243" s="389" t="str">
        <f>IFERROR(IF(OR(AB242/#REF!-1&gt;2,AB242/#REF!-1&lt;-0.95),"-",AB242/#REF!-1),"-")</f>
        <v>-</v>
      </c>
      <c r="AC243" s="389" t="str">
        <f>IFERROR(IF(OR(AC242/#REF!-1&gt;2,AC242/#REF!-1&lt;-0.95),"-",AC242/#REF!-1),"-")</f>
        <v>-</v>
      </c>
      <c r="AD243" s="389">
        <f>IFERROR(IF(OR(AD242/W242-1&gt;2,AD242/W242-1&lt;-0.95),"-",AD242/W242-1),"-")</f>
        <v>1.8273049174289735E-2</v>
      </c>
      <c r="AE243" s="389">
        <f>IFERROR(IF(OR(AE242/AA242-1&gt;2,AE242/AA242-1&lt;-0.95),"-",AE242/AA242-1),"-")</f>
        <v>2.1567578310796254E-2</v>
      </c>
      <c r="AF243" s="389">
        <f>IFERROR(IF(OR(AF242/AB242-1&gt;2,AF242/AB242-1&lt;-0.95),"-",AF242/AB242-1),"-")</f>
        <v>1.6232196345545846E-2</v>
      </c>
      <c r="AJ243" s="389"/>
      <c r="AK243" s="389"/>
      <c r="AL243" s="389"/>
      <c r="AM243" s="389"/>
      <c r="AN243" s="389"/>
      <c r="AO243" s="389"/>
      <c r="AP243" s="389"/>
      <c r="AQ243" s="389"/>
    </row>
    <row r="244" spans="2:43" ht="15" customHeight="1" x14ac:dyDescent="0.25">
      <c r="B244" s="41" t="s">
        <v>174</v>
      </c>
      <c r="C244" s="41"/>
      <c r="D244" s="41"/>
      <c r="E244" s="41"/>
      <c r="F244" s="41"/>
      <c r="G244" s="41"/>
      <c r="H244" s="41"/>
      <c r="I244" s="41"/>
      <c r="J244" s="41"/>
      <c r="K244" s="41"/>
      <c r="L244" s="41"/>
      <c r="M244" s="41"/>
      <c r="N244" s="41"/>
      <c r="O244" s="41"/>
      <c r="P244" s="41"/>
      <c r="Q244" s="41"/>
      <c r="R244" s="41"/>
      <c r="S244" s="41"/>
      <c r="T244" s="376">
        <v>11173.044852031358</v>
      </c>
      <c r="U244" s="376">
        <v>11389.168486841751</v>
      </c>
      <c r="V244" s="376">
        <v>10992</v>
      </c>
      <c r="W244" s="376">
        <v>12450.758695522998</v>
      </c>
      <c r="X244" s="376">
        <f t="shared" si="91"/>
        <v>12737.459962085999</v>
      </c>
      <c r="Y244" s="376"/>
      <c r="Z244" s="376"/>
      <c r="AA244" s="376">
        <f>'Operating Data'!AA185</f>
        <v>3122.5808758800003</v>
      </c>
      <c r="AB244" s="376">
        <f>'Operating Data'!AB185</f>
        <v>6343.9087013050002</v>
      </c>
      <c r="AC244" s="376">
        <f>'Operating Data'!AC185</f>
        <v>9548.0433572540005</v>
      </c>
      <c r="AD244" s="376">
        <f>'Operating Data'!AD185</f>
        <v>12737.459962085999</v>
      </c>
      <c r="AE244" s="376">
        <f>'Operating Data'!AE185</f>
        <v>3236.9725391719999</v>
      </c>
      <c r="AF244" s="376">
        <f>'Operating Data'!AF185</f>
        <v>6490.1788213780001</v>
      </c>
      <c r="AJ244" s="376"/>
      <c r="AK244" s="376"/>
      <c r="AL244" s="376"/>
      <c r="AM244" s="376"/>
      <c r="AN244" s="376"/>
      <c r="AO244" s="376"/>
      <c r="AP244" s="376"/>
      <c r="AQ244" s="376"/>
    </row>
    <row r="245" spans="2:43" ht="15" customHeight="1" x14ac:dyDescent="0.25">
      <c r="B245" s="159" t="s">
        <v>149</v>
      </c>
      <c r="C245" s="159"/>
      <c r="D245" s="159"/>
      <c r="E245" s="159"/>
      <c r="F245" s="159"/>
      <c r="G245" s="159"/>
      <c r="H245" s="159"/>
      <c r="I245" s="159"/>
      <c r="J245" s="159"/>
      <c r="K245" s="159"/>
      <c r="L245" s="159"/>
      <c r="M245" s="159"/>
      <c r="N245" s="159"/>
      <c r="O245" s="159"/>
      <c r="P245" s="159"/>
      <c r="Q245" s="159"/>
      <c r="R245" s="159"/>
      <c r="S245" s="159"/>
      <c r="T245" s="387" t="s">
        <v>23</v>
      </c>
      <c r="U245" s="387">
        <f>IFERROR(IF(OR(U244/T244-1&gt;2,U244/T244-1&lt;-0.95),"-",U244/T244-1),"-")</f>
        <v>1.9343306831091756E-2</v>
      </c>
      <c r="V245" s="388">
        <f>IFERROR(IF(OR(V244/U244-1&gt;2,V244/U244-1&lt;-0.95),"-",V244/U244-1),"-")</f>
        <v>-3.4872474430474143E-2</v>
      </c>
      <c r="W245" s="408">
        <f>IFERROR(IF(OR(W244/V244-1&gt;2,W244/V244-1&lt;-0.95),"-",W244/V244-1),"-")</f>
        <v>0.13271094391584781</v>
      </c>
      <c r="X245" s="387">
        <f t="shared" si="91"/>
        <v>2.3026810941737308E-2</v>
      </c>
      <c r="Y245" s="387"/>
      <c r="AA245" s="389" t="str">
        <f>IFERROR(IF(OR(AA244/#REF!-1&gt;2,AA244/#REF!-1&lt;-0.95),"-",AA244/#REF!-1),"-")</f>
        <v>-</v>
      </c>
      <c r="AB245" s="389" t="str">
        <f>IFERROR(IF(OR(AB244/#REF!-1&gt;2,AB244/#REF!-1&lt;-0.95),"-",AB244/#REF!-1),"-")</f>
        <v>-</v>
      </c>
      <c r="AC245" s="389" t="str">
        <f>IFERROR(IF(OR(AC244/#REF!-1&gt;2,AC244/#REF!-1&lt;-0.95),"-",AC244/#REF!-1),"-")</f>
        <v>-</v>
      </c>
      <c r="AD245" s="389">
        <f>IFERROR(IF(OR(AD244/W244-1&gt;2,AD244/W244-1&lt;-0.95),"-",AD244/W244-1),"-")</f>
        <v>2.3026810941737308E-2</v>
      </c>
      <c r="AE245" s="389">
        <f>IFERROR(IF(OR(AE244/AA244-1&gt;2,AE244/AA244-1&lt;-0.95),"-",AE244/AA244-1),"-")</f>
        <v>3.6633691116090494E-2</v>
      </c>
      <c r="AF245" s="389">
        <f>IFERROR(IF(OR(AF244/AB244-1&gt;2,AF244/AB244-1&lt;-0.95),"-",AF244/AB244-1),"-")</f>
        <v>2.3056782018775035E-2</v>
      </c>
      <c r="AJ245" s="389"/>
      <c r="AK245" s="389"/>
      <c r="AL245" s="389"/>
      <c r="AM245" s="389"/>
      <c r="AN245" s="389"/>
      <c r="AO245" s="389"/>
      <c r="AP245" s="389"/>
      <c r="AQ245" s="389"/>
    </row>
    <row r="246" spans="2:43" ht="15" customHeight="1" x14ac:dyDescent="0.25">
      <c r="B246" s="41" t="s">
        <v>175</v>
      </c>
      <c r="C246" s="41"/>
      <c r="D246" s="41"/>
      <c r="E246" s="41"/>
      <c r="F246" s="41"/>
      <c r="G246" s="41"/>
      <c r="H246" s="41"/>
      <c r="I246" s="41"/>
      <c r="J246" s="41"/>
      <c r="K246" s="41"/>
      <c r="L246" s="41"/>
      <c r="M246" s="41"/>
      <c r="N246" s="41"/>
      <c r="O246" s="41"/>
      <c r="P246" s="41"/>
      <c r="Q246" s="41"/>
      <c r="R246" s="41"/>
      <c r="S246" s="41"/>
      <c r="T246" s="376">
        <v>1890.3064438720003</v>
      </c>
      <c r="U246" s="376">
        <v>1718.5116513369999</v>
      </c>
      <c r="V246" s="376">
        <v>1405.4386526870001</v>
      </c>
      <c r="W246" s="376">
        <v>1366.628102162</v>
      </c>
      <c r="X246" s="376">
        <f t="shared" si="91"/>
        <v>1201.52932177</v>
      </c>
      <c r="Y246" s="376"/>
      <c r="Z246" s="376"/>
      <c r="AA246" s="376">
        <f>'Operating Data'!AA186</f>
        <v>313.94538929900006</v>
      </c>
      <c r="AB246" s="376">
        <f>'Operating Data'!AB186</f>
        <v>618.59171671800004</v>
      </c>
      <c r="AC246" s="376">
        <f>'Operating Data'!AC186</f>
        <v>924.39779269799999</v>
      </c>
      <c r="AD246" s="376">
        <f>'Operating Data'!AD186</f>
        <v>1201.52932177</v>
      </c>
      <c r="AE246" s="376">
        <f>'Operating Data'!AE186</f>
        <v>267.76932370600002</v>
      </c>
      <c r="AF246" s="376">
        <f>'Operating Data'!AF186</f>
        <v>524.34728342300002</v>
      </c>
      <c r="AJ246" s="376"/>
      <c r="AK246" s="376"/>
      <c r="AL246" s="376"/>
      <c r="AM246" s="376"/>
      <c r="AN246" s="376"/>
      <c r="AO246" s="376"/>
      <c r="AP246" s="376"/>
      <c r="AQ246" s="376"/>
    </row>
    <row r="247" spans="2:43" ht="15" customHeight="1" x14ac:dyDescent="0.25">
      <c r="B247" s="159" t="s">
        <v>149</v>
      </c>
      <c r="C247" s="159"/>
      <c r="D247" s="159"/>
      <c r="E247" s="159"/>
      <c r="F247" s="159"/>
      <c r="G247" s="159"/>
      <c r="H247" s="159"/>
      <c r="I247" s="159"/>
      <c r="J247" s="159"/>
      <c r="K247" s="159"/>
      <c r="L247" s="159"/>
      <c r="M247" s="159"/>
      <c r="N247" s="159"/>
      <c r="O247" s="159"/>
      <c r="P247" s="159"/>
      <c r="Q247" s="159"/>
      <c r="R247" s="159"/>
      <c r="S247" s="159"/>
      <c r="T247" s="387" t="s">
        <v>23</v>
      </c>
      <c r="U247" s="387">
        <f>IFERROR(IF(OR(U246/T246-1&gt;2,U246/T246-1&lt;-0.95),"-",U246/T246-1),"-")</f>
        <v>-9.0881980057744172E-2</v>
      </c>
      <c r="V247" s="388">
        <f>IFERROR(IF(OR(V246/U246-1&gt;2,V246/U246-1&lt;-0.95),"-",V246/U246-1),"-")</f>
        <v>-0.18217682632900944</v>
      </c>
      <c r="W247" s="408">
        <f>IFERROR(IF(OR(W246/V246-1&gt;2,W246/V246-1&lt;-0.95),"-",W246/V246-1),"-")</f>
        <v>-2.7614546142444407E-2</v>
      </c>
      <c r="X247" s="387">
        <f t="shared" si="91"/>
        <v>-0.12080739458731637</v>
      </c>
      <c r="Y247" s="387"/>
      <c r="AA247" s="389" t="str">
        <f>IFERROR(IF(OR(AA246/#REF!-1&gt;2,AA246/#REF!-1&lt;-0.95),"-",AA246/#REF!-1),"-")</f>
        <v>-</v>
      </c>
      <c r="AB247" s="389" t="str">
        <f>IFERROR(IF(OR(AB246/#REF!-1&gt;2,AB246/#REF!-1&lt;-0.95),"-",AB246/#REF!-1),"-")</f>
        <v>-</v>
      </c>
      <c r="AC247" s="389" t="str">
        <f>IFERROR(IF(OR(AC246/#REF!-1&gt;2,AC246/#REF!-1&lt;-0.95),"-",AC246/#REF!-1),"-")</f>
        <v>-</v>
      </c>
      <c r="AD247" s="389">
        <f>IFERROR(IF(OR(AD246/W246-1&gt;2,AD246/W246-1&lt;-0.95),"-",AD246/W246-1),"-")</f>
        <v>-0.12080739458731637</v>
      </c>
      <c r="AE247" s="389">
        <f>IFERROR(IF(OR(AE246/AA246-1&gt;2,AE246/AA246-1&lt;-0.95),"-",AE246/AA246-1),"-")</f>
        <v>-0.14708311434706933</v>
      </c>
      <c r="AF247" s="389">
        <f>IFERROR(IF(OR(AF246/AB246-1&gt;2,AF246/AB246-1&lt;-0.95),"-",AF246/AB246-1),"-")</f>
        <v>-0.15235320931069563</v>
      </c>
      <c r="AJ247" s="389"/>
      <c r="AK247" s="389"/>
      <c r="AL247" s="389"/>
      <c r="AM247" s="389"/>
      <c r="AN247" s="389"/>
      <c r="AO247" s="389"/>
      <c r="AP247" s="389"/>
      <c r="AQ247" s="389"/>
    </row>
    <row r="248" spans="2:43" ht="15" customHeight="1" x14ac:dyDescent="0.25">
      <c r="B248" s="41" t="s">
        <v>176</v>
      </c>
      <c r="C248" s="41"/>
      <c r="D248" s="41"/>
      <c r="E248" s="41"/>
      <c r="F248" s="41"/>
      <c r="G248" s="41"/>
      <c r="H248" s="41"/>
      <c r="I248" s="41"/>
      <c r="J248" s="41"/>
      <c r="K248" s="41"/>
      <c r="L248" s="41"/>
      <c r="M248" s="41"/>
      <c r="N248" s="41"/>
      <c r="O248" s="41"/>
      <c r="P248" s="41"/>
      <c r="Q248" s="41"/>
      <c r="R248" s="41"/>
      <c r="S248" s="41"/>
      <c r="T248" s="376">
        <v>11943.494294130831</v>
      </c>
      <c r="U248" s="376">
        <v>12483.543288336778</v>
      </c>
      <c r="V248" s="376">
        <v>12023.647012121999</v>
      </c>
      <c r="W248" s="376">
        <v>12220.374414122001</v>
      </c>
      <c r="X248" s="376">
        <f t="shared" si="91"/>
        <v>12552.600299687001</v>
      </c>
      <c r="Y248" s="376"/>
      <c r="Z248" s="376"/>
      <c r="AA248" s="376">
        <f>'Operating Data'!AA187</f>
        <v>3284.5132268829998</v>
      </c>
      <c r="AB248" s="376">
        <f>'Operating Data'!AB187</f>
        <v>6406.7801787180006</v>
      </c>
      <c r="AC248" s="376">
        <f>'Operating Data'!AC187</f>
        <v>9408.3433901160006</v>
      </c>
      <c r="AD248" s="376">
        <f>'Operating Data'!AD187</f>
        <v>12552.600299687001</v>
      </c>
      <c r="AE248" s="376">
        <f>'Operating Data'!AE187</f>
        <v>3361.3823197599995</v>
      </c>
      <c r="AF248" s="376">
        <f>'Operating Data'!AF187</f>
        <v>6572.0235745859991</v>
      </c>
      <c r="AJ248" s="376"/>
      <c r="AK248" s="376"/>
      <c r="AL248" s="376"/>
      <c r="AM248" s="376"/>
      <c r="AN248" s="376"/>
      <c r="AO248" s="376"/>
      <c r="AP248" s="376"/>
      <c r="AQ248" s="376"/>
    </row>
    <row r="249" spans="2:43" ht="15" customHeight="1" x14ac:dyDescent="0.25">
      <c r="B249" s="159" t="s">
        <v>149</v>
      </c>
      <c r="C249" s="159"/>
      <c r="D249" s="159"/>
      <c r="E249" s="159"/>
      <c r="F249" s="159"/>
      <c r="G249" s="159"/>
      <c r="H249" s="159"/>
      <c r="I249" s="159"/>
      <c r="J249" s="159"/>
      <c r="K249" s="159"/>
      <c r="L249" s="159"/>
      <c r="M249" s="159"/>
      <c r="N249" s="159"/>
      <c r="O249" s="159"/>
      <c r="P249" s="159"/>
      <c r="Q249" s="159"/>
      <c r="R249" s="159"/>
      <c r="S249" s="159"/>
      <c r="T249" s="387" t="s">
        <v>23</v>
      </c>
      <c r="U249" s="387">
        <f>IFERROR(IF(OR(U248/T248-1&gt;2,U248/T248-1&lt;-0.95),"-",U248/T248-1),"-")</f>
        <v>4.5217001064029816E-2</v>
      </c>
      <c r="V249" s="388">
        <f>IFERROR(IF(OR(V248/U248-1&gt;2,V248/U248-1&lt;-0.95),"-",V248/U248-1),"-")</f>
        <v>-3.6840203585824405E-2</v>
      </c>
      <c r="W249" s="408">
        <f>IFERROR(IF(OR(W248/V248-1&gt;2,W248/V248-1&lt;-0.95),"-",W248/V248-1),"-")</f>
        <v>1.636170804096837E-2</v>
      </c>
      <c r="X249" s="387">
        <f t="shared" si="91"/>
        <v>2.718622804069537E-2</v>
      </c>
      <c r="Y249" s="387"/>
      <c r="AA249" s="389" t="str">
        <f>IFERROR(IF(OR(AA248/#REF!-1&gt;2,AA248/#REF!-1&lt;-0.95),"-",AA248/#REF!-1),"-")</f>
        <v>-</v>
      </c>
      <c r="AB249" s="389" t="str">
        <f>IFERROR(IF(OR(AB248/#REF!-1&gt;2,AB248/#REF!-1&lt;-0.95),"-",AB248/#REF!-1),"-")</f>
        <v>-</v>
      </c>
      <c r="AC249" s="389" t="str">
        <f>IFERROR(IF(OR(AC248/#REF!-1&gt;2,AC248/#REF!-1&lt;-0.95),"-",AC248/#REF!-1),"-")</f>
        <v>-</v>
      </c>
      <c r="AD249" s="389">
        <f>IFERROR(IF(OR(AD248/W248-1&gt;2,AD248/W248-1&lt;-0.95),"-",AD248/W248-1),"-")</f>
        <v>2.718622804069537E-2</v>
      </c>
      <c r="AE249" s="389">
        <f>IFERROR(IF(OR(AE248/AA248-1&gt;2,AE248/AA248-1&lt;-0.95),"-",AE248/AA248-1),"-")</f>
        <v>2.3403496216073627E-2</v>
      </c>
      <c r="AF249" s="389">
        <f>IFERROR(IF(OR(AF248/AB248-1&gt;2,AF248/AB248-1&lt;-0.95),"-",AF248/AB248-1),"-")</f>
        <v>2.5791956530193172E-2</v>
      </c>
      <c r="AJ249" s="387"/>
      <c r="AK249" s="387"/>
      <c r="AL249" s="387"/>
      <c r="AM249" s="387"/>
      <c r="AN249" s="387"/>
      <c r="AO249" s="387"/>
      <c r="AP249" s="387"/>
      <c r="AQ249" s="387"/>
    </row>
    <row r="251" spans="2:43" ht="15" customHeight="1" x14ac:dyDescent="0.25">
      <c r="B251" s="173" t="s">
        <v>248</v>
      </c>
      <c r="C251" s="173"/>
      <c r="D251" s="173"/>
      <c r="E251" s="173"/>
      <c r="F251" s="173"/>
      <c r="G251" s="173"/>
      <c r="H251" s="173"/>
      <c r="I251" s="173"/>
      <c r="J251" s="173"/>
      <c r="K251" s="173"/>
      <c r="L251" s="173"/>
      <c r="M251" s="173"/>
      <c r="N251" s="173"/>
      <c r="O251" s="173"/>
      <c r="P251" s="173"/>
      <c r="Q251" s="173"/>
      <c r="R251" s="173"/>
      <c r="S251" s="173"/>
      <c r="T251" s="240">
        <v>2018</v>
      </c>
      <c r="U251" s="240">
        <v>2019</v>
      </c>
      <c r="V251" s="240">
        <v>2020</v>
      </c>
      <c r="W251" s="240">
        <v>2021</v>
      </c>
      <c r="X251" s="241">
        <v>2022</v>
      </c>
      <c r="Y251" s="242">
        <v>2023</v>
      </c>
      <c r="AA251" s="243" t="s">
        <v>283</v>
      </c>
      <c r="AB251" s="243" t="s">
        <v>284</v>
      </c>
      <c r="AC251" s="243" t="s">
        <v>285</v>
      </c>
      <c r="AD251" s="243">
        <v>2022</v>
      </c>
      <c r="AE251" s="244" t="s">
        <v>313</v>
      </c>
      <c r="AF251" s="244" t="s">
        <v>314</v>
      </c>
      <c r="AG251" s="245" t="s">
        <v>315</v>
      </c>
      <c r="AH251" s="246">
        <v>2023</v>
      </c>
      <c r="AJ251" s="243" t="s">
        <v>283</v>
      </c>
      <c r="AK251" s="243" t="s">
        <v>286</v>
      </c>
      <c r="AL251" s="243" t="s">
        <v>287</v>
      </c>
      <c r="AM251" s="243" t="s">
        <v>288</v>
      </c>
      <c r="AN251" s="244" t="s">
        <v>313</v>
      </c>
      <c r="AO251" s="244" t="s">
        <v>318</v>
      </c>
      <c r="AP251" s="244" t="s">
        <v>316</v>
      </c>
      <c r="AQ251" s="244" t="s">
        <v>317</v>
      </c>
    </row>
    <row r="252" spans="2:43" ht="15" customHeight="1" x14ac:dyDescent="0.25">
      <c r="B252" s="94" t="s">
        <v>452</v>
      </c>
      <c r="C252" s="94"/>
      <c r="D252" s="94"/>
      <c r="E252" s="94"/>
      <c r="F252" s="94"/>
      <c r="G252" s="94"/>
      <c r="H252" s="94"/>
      <c r="I252" s="94"/>
      <c r="J252" s="94"/>
      <c r="K252" s="94"/>
      <c r="L252" s="94"/>
      <c r="M252" s="94"/>
      <c r="N252" s="94"/>
      <c r="O252" s="94"/>
      <c r="P252" s="94"/>
      <c r="Q252" s="94"/>
      <c r="R252" s="94"/>
      <c r="S252" s="94"/>
      <c r="T252" s="409">
        <v>0</v>
      </c>
      <c r="U252" s="409">
        <v>17.815720679999998</v>
      </c>
      <c r="V252" s="402">
        <v>29.2</v>
      </c>
      <c r="W252" s="375">
        <v>119.7</v>
      </c>
      <c r="X252" s="409">
        <f>AD252</f>
        <v>188.4</v>
      </c>
      <c r="Y252" s="409"/>
      <c r="AA252" s="375">
        <v>75</v>
      </c>
      <c r="AB252" s="375">
        <v>168.9</v>
      </c>
      <c r="AC252" s="375">
        <v>359.4</v>
      </c>
      <c r="AD252" s="375">
        <v>188.4</v>
      </c>
      <c r="AE252" s="375">
        <v>188.4</v>
      </c>
      <c r="AF252" s="375">
        <v>369.459</v>
      </c>
      <c r="AJ252" s="375">
        <f t="shared" ref="AJ252" si="92">AA252</f>
        <v>75</v>
      </c>
      <c r="AK252" s="375">
        <f t="shared" ref="AK252" si="93">AB252-AA252</f>
        <v>93.9</v>
      </c>
      <c r="AL252" s="375">
        <f t="shared" ref="AL252" si="94">AC252-AB252</f>
        <v>190.49999999999997</v>
      </c>
      <c r="AM252" s="375">
        <f t="shared" ref="AM252" si="95">AD252-AC252</f>
        <v>-170.99999999999997</v>
      </c>
      <c r="AN252" s="375">
        <f t="shared" ref="AN252" si="96">AE252</f>
        <v>188.4</v>
      </c>
      <c r="AO252" s="375">
        <f t="shared" ref="AO252" si="97">AF252-AE252</f>
        <v>181.059</v>
      </c>
      <c r="AP252" s="375"/>
      <c r="AQ252" s="375"/>
    </row>
    <row r="253" spans="2:43" ht="15" customHeight="1" x14ac:dyDescent="0.25">
      <c r="B253" s="94"/>
      <c r="C253" s="94"/>
      <c r="D253" s="94"/>
      <c r="E253" s="94"/>
      <c r="F253" s="94"/>
      <c r="G253" s="94"/>
      <c r="H253" s="94"/>
      <c r="I253" s="94"/>
      <c r="J253" s="94"/>
      <c r="K253" s="94"/>
      <c r="L253" s="94"/>
      <c r="M253" s="94"/>
      <c r="N253" s="94"/>
      <c r="O253" s="94"/>
      <c r="P253" s="94"/>
      <c r="Q253" s="94"/>
      <c r="R253" s="94"/>
      <c r="S253" s="94"/>
      <c r="T253" s="375"/>
      <c r="U253" s="375"/>
      <c r="V253" s="375"/>
      <c r="W253" s="375"/>
      <c r="X253" s="375"/>
      <c r="Y253" s="375"/>
      <c r="AA253" s="375"/>
      <c r="AB253" s="375"/>
      <c r="AC253" s="375"/>
      <c r="AD253" s="375"/>
      <c r="AE253" s="375"/>
      <c r="AF253" s="375"/>
      <c r="AJ253" s="375"/>
      <c r="AK253" s="375"/>
      <c r="AL253" s="375"/>
      <c r="AM253" s="375"/>
      <c r="AN253" s="375"/>
      <c r="AO253" s="375"/>
      <c r="AP253" s="375"/>
      <c r="AQ253" s="375"/>
    </row>
    <row r="254" spans="2:43" ht="15" customHeight="1" x14ac:dyDescent="0.25">
      <c r="B254" s="95" t="s">
        <v>22</v>
      </c>
      <c r="C254" s="95"/>
      <c r="D254" s="95"/>
      <c r="E254" s="95"/>
      <c r="F254" s="95"/>
      <c r="G254" s="95"/>
      <c r="H254" s="95"/>
      <c r="I254" s="95"/>
      <c r="J254" s="95"/>
      <c r="K254" s="95"/>
      <c r="L254" s="95"/>
      <c r="M254" s="95"/>
      <c r="N254" s="95"/>
      <c r="O254" s="95"/>
      <c r="P254" s="95"/>
      <c r="Q254" s="95"/>
      <c r="R254" s="95"/>
      <c r="S254" s="95"/>
      <c r="T254" s="410">
        <v>0</v>
      </c>
      <c r="U254" s="411">
        <v>2188.52301304</v>
      </c>
      <c r="V254" s="411">
        <v>1412.1194865</v>
      </c>
      <c r="W254" s="411">
        <v>1746.5512248399998</v>
      </c>
      <c r="X254" s="411">
        <f>AD254</f>
        <v>1521.9653339899999</v>
      </c>
      <c r="Y254" s="411"/>
      <c r="AA254" s="411">
        <v>230.97975167000001</v>
      </c>
      <c r="AB254" s="411">
        <v>545.13722462999999</v>
      </c>
      <c r="AC254" s="411">
        <v>1127.02034383</v>
      </c>
      <c r="AD254" s="411">
        <v>1521.9653339899999</v>
      </c>
      <c r="AE254" s="411">
        <v>410.30946755000008</v>
      </c>
      <c r="AF254" s="411">
        <v>788.78873987999998</v>
      </c>
      <c r="AG254" s="501"/>
      <c r="AH254" s="501"/>
      <c r="AJ254" s="411">
        <f t="shared" ref="AJ254" si="98">AA254</f>
        <v>230.97975167000001</v>
      </c>
      <c r="AK254" s="411">
        <f t="shared" ref="AK254" si="99">AB254-AA254</f>
        <v>314.15747295999995</v>
      </c>
      <c r="AL254" s="411">
        <f t="shared" ref="AL254" si="100">AC254-AB254</f>
        <v>581.88311920000001</v>
      </c>
      <c r="AM254" s="411">
        <f t="shared" ref="AM254" si="101">AD254-AC254</f>
        <v>394.94499015999986</v>
      </c>
      <c r="AN254" s="411">
        <f t="shared" ref="AN254:AN267" si="102">AE254</f>
        <v>410.30946755000008</v>
      </c>
      <c r="AO254" s="411">
        <f t="shared" ref="AO254:AO267" si="103">AF254-AE254</f>
        <v>378.4792723299999</v>
      </c>
      <c r="AP254" s="411"/>
      <c r="AQ254" s="411"/>
    </row>
    <row r="255" spans="2:43" ht="15" customHeight="1" x14ac:dyDescent="0.25">
      <c r="B255" s="77" t="s">
        <v>453</v>
      </c>
      <c r="C255" s="77"/>
      <c r="D255" s="77"/>
      <c r="E255" s="77"/>
      <c r="F255" s="77"/>
      <c r="G255" s="77"/>
      <c r="H255" s="77"/>
      <c r="I255" s="77"/>
      <c r="J255" s="77"/>
      <c r="K255" s="77"/>
      <c r="L255" s="77"/>
      <c r="M255" s="77"/>
      <c r="N255" s="77"/>
      <c r="O255" s="77"/>
      <c r="P255" s="77"/>
      <c r="Q255" s="77"/>
      <c r="R255" s="77"/>
      <c r="S255" s="77"/>
      <c r="T255" s="378">
        <v>0</v>
      </c>
      <c r="U255" s="375">
        <v>2247.8726364000004</v>
      </c>
      <c r="V255" s="375">
        <v>1168.49668423</v>
      </c>
      <c r="W255" s="375">
        <v>1224.4045146000001</v>
      </c>
      <c r="X255" s="375">
        <f>AD255</f>
        <v>494.16368890999996</v>
      </c>
      <c r="Y255" s="375"/>
      <c r="AA255" s="375">
        <v>67.13578013999998</v>
      </c>
      <c r="AB255" s="375">
        <v>194.24144243999999</v>
      </c>
      <c r="AC255" s="375">
        <v>325.82500211000001</v>
      </c>
      <c r="AD255" s="375">
        <v>494.16368890999996</v>
      </c>
      <c r="AE255" s="375">
        <v>188.15038118000001</v>
      </c>
      <c r="AF255" s="375">
        <v>325.85761673999997</v>
      </c>
      <c r="AJ255" s="375">
        <f t="shared" ref="AJ255:AJ267" si="104">AA255</f>
        <v>67.13578013999998</v>
      </c>
      <c r="AK255" s="375">
        <f t="shared" ref="AK255:AK267" si="105">AB255-AA255</f>
        <v>127.10566230000001</v>
      </c>
      <c r="AL255" s="375">
        <f t="shared" ref="AL255:AL267" si="106">AC255-AB255</f>
        <v>131.58355967000003</v>
      </c>
      <c r="AM255" s="375">
        <f t="shared" ref="AM255:AM267" si="107">AD255-AC255</f>
        <v>168.33868679999995</v>
      </c>
      <c r="AN255" s="375">
        <f>AE255</f>
        <v>188.15038118000001</v>
      </c>
      <c r="AO255" s="375">
        <f t="shared" si="103"/>
        <v>137.70723555999996</v>
      </c>
      <c r="AP255" s="375"/>
      <c r="AQ255" s="375"/>
    </row>
    <row r="256" spans="2:43" ht="15" customHeight="1" x14ac:dyDescent="0.25">
      <c r="B256" s="77" t="s">
        <v>454</v>
      </c>
      <c r="C256" s="77"/>
      <c r="D256" s="77"/>
      <c r="E256" s="77"/>
      <c r="F256" s="77"/>
      <c r="G256" s="77"/>
      <c r="H256" s="77"/>
      <c r="I256" s="77"/>
      <c r="J256" s="77"/>
      <c r="K256" s="77"/>
      <c r="L256" s="77"/>
      <c r="M256" s="77"/>
      <c r="N256" s="77"/>
      <c r="O256" s="77"/>
      <c r="P256" s="77"/>
      <c r="Q256" s="77"/>
      <c r="R256" s="77"/>
      <c r="S256" s="77"/>
      <c r="T256" s="376">
        <v>0</v>
      </c>
      <c r="U256" s="376">
        <v>156.59941080000002</v>
      </c>
      <c r="V256" s="376">
        <v>373.91281063999998</v>
      </c>
      <c r="W256" s="376">
        <v>618.74714717999996</v>
      </c>
      <c r="X256" s="376">
        <f>AD256</f>
        <v>983.602254440004</v>
      </c>
      <c r="Y256" s="376"/>
      <c r="AA256" s="376">
        <v>160.76709839000003</v>
      </c>
      <c r="AB256" s="376">
        <v>340.42003792000003</v>
      </c>
      <c r="AC256" s="376">
        <v>784.86716863000004</v>
      </c>
      <c r="AD256" s="376">
        <v>983.602254440004</v>
      </c>
      <c r="AE256" s="376">
        <v>203.73577209000001</v>
      </c>
      <c r="AF256" s="376">
        <v>410.44095516999994</v>
      </c>
      <c r="AJ256" s="376">
        <f t="shared" si="104"/>
        <v>160.76709839000003</v>
      </c>
      <c r="AK256" s="376">
        <f t="shared" si="105"/>
        <v>179.65293953</v>
      </c>
      <c r="AL256" s="376">
        <f t="shared" si="106"/>
        <v>444.44713071000001</v>
      </c>
      <c r="AM256" s="376">
        <f t="shared" si="107"/>
        <v>198.73508581000397</v>
      </c>
      <c r="AN256" s="376">
        <f t="shared" si="102"/>
        <v>203.73577209000001</v>
      </c>
      <c r="AO256" s="376">
        <f t="shared" si="103"/>
        <v>206.70518307999993</v>
      </c>
      <c r="AP256" s="376"/>
      <c r="AQ256" s="376"/>
    </row>
    <row r="257" spans="2:51" ht="15" customHeight="1" x14ac:dyDescent="0.25">
      <c r="B257" s="77" t="s">
        <v>60</v>
      </c>
      <c r="C257" s="77"/>
      <c r="D257" s="77"/>
      <c r="E257" s="77"/>
      <c r="F257" s="77"/>
      <c r="G257" s="77"/>
      <c r="H257" s="77"/>
      <c r="I257" s="77"/>
      <c r="J257" s="77"/>
      <c r="K257" s="77"/>
      <c r="L257" s="77"/>
      <c r="M257" s="77"/>
      <c r="N257" s="77"/>
      <c r="O257" s="77"/>
      <c r="P257" s="77"/>
      <c r="Q257" s="77"/>
      <c r="R257" s="77"/>
      <c r="S257" s="77"/>
      <c r="T257" s="376">
        <v>0</v>
      </c>
      <c r="U257" s="376">
        <v>-215.94903416000011</v>
      </c>
      <c r="V257" s="376">
        <v>-130.2900083699999</v>
      </c>
      <c r="W257" s="376">
        <v>-96.600436940000236</v>
      </c>
      <c r="X257" s="376">
        <f>AD257</f>
        <v>44.199390639995954</v>
      </c>
      <c r="Y257" s="376"/>
      <c r="AA257" s="376">
        <v>3.0768731400000036</v>
      </c>
      <c r="AB257" s="376">
        <v>10.47574426999995</v>
      </c>
      <c r="AC257" s="376">
        <v>16.328173089999837</v>
      </c>
      <c r="AD257" s="376">
        <v>44.199390639995954</v>
      </c>
      <c r="AE257" s="376">
        <v>18.423314280000056</v>
      </c>
      <c r="AF257" s="376">
        <v>52.490167970000016</v>
      </c>
      <c r="AJ257" s="376">
        <f t="shared" si="104"/>
        <v>3.0768731400000036</v>
      </c>
      <c r="AK257" s="376">
        <f t="shared" si="105"/>
        <v>7.3988711299999466</v>
      </c>
      <c r="AL257" s="376">
        <f t="shared" si="106"/>
        <v>5.8524288199998864</v>
      </c>
      <c r="AM257" s="376">
        <f t="shared" si="107"/>
        <v>27.871217549996118</v>
      </c>
      <c r="AN257" s="376">
        <f t="shared" si="102"/>
        <v>18.423314280000056</v>
      </c>
      <c r="AO257" s="376">
        <f t="shared" si="103"/>
        <v>34.066853689999959</v>
      </c>
      <c r="AP257" s="376"/>
      <c r="AQ257" s="376"/>
    </row>
    <row r="258" spans="2:51" ht="15" customHeight="1" x14ac:dyDescent="0.25">
      <c r="B258" s="77"/>
      <c r="C258" s="77"/>
      <c r="D258" s="77"/>
      <c r="E258" s="77"/>
      <c r="F258" s="77"/>
      <c r="G258" s="77"/>
      <c r="H258" s="77"/>
      <c r="I258" s="77"/>
      <c r="J258" s="77"/>
      <c r="K258" s="77"/>
      <c r="L258" s="77"/>
      <c r="M258" s="77"/>
      <c r="N258" s="77"/>
      <c r="O258" s="77"/>
      <c r="P258" s="77"/>
      <c r="Q258" s="77"/>
      <c r="R258" s="77"/>
      <c r="S258" s="77"/>
      <c r="T258" s="376"/>
      <c r="U258" s="376"/>
      <c r="V258" s="376"/>
      <c r="W258" s="376"/>
      <c r="X258" s="376"/>
      <c r="Y258" s="376"/>
      <c r="AA258" s="376"/>
      <c r="AB258" s="376"/>
      <c r="AC258" s="376"/>
      <c r="AD258" s="376"/>
      <c r="AE258" s="376"/>
      <c r="AF258" s="376"/>
      <c r="AJ258" s="376">
        <f t="shared" si="104"/>
        <v>0</v>
      </c>
      <c r="AK258" s="376">
        <f t="shared" si="105"/>
        <v>0</v>
      </c>
      <c r="AL258" s="376">
        <f t="shared" si="106"/>
        <v>0</v>
      </c>
      <c r="AM258" s="376">
        <f t="shared" si="107"/>
        <v>0</v>
      </c>
      <c r="AN258" s="376">
        <f t="shared" si="102"/>
        <v>0</v>
      </c>
      <c r="AO258" s="376">
        <f t="shared" si="103"/>
        <v>0</v>
      </c>
      <c r="AP258" s="376"/>
      <c r="AQ258" s="376"/>
    </row>
    <row r="259" spans="2:51" ht="15" customHeight="1" x14ac:dyDescent="0.25">
      <c r="B259" s="161" t="s">
        <v>120</v>
      </c>
      <c r="C259" s="161"/>
      <c r="D259" s="161"/>
      <c r="E259" s="161"/>
      <c r="F259" s="161"/>
      <c r="G259" s="161"/>
      <c r="H259" s="161"/>
      <c r="I259" s="161"/>
      <c r="J259" s="161"/>
      <c r="K259" s="161"/>
      <c r="L259" s="161"/>
      <c r="M259" s="161"/>
      <c r="N259" s="161"/>
      <c r="O259" s="161"/>
      <c r="P259" s="161"/>
      <c r="Q259" s="161"/>
      <c r="R259" s="161"/>
      <c r="S259" s="161"/>
      <c r="T259" s="412">
        <v>37.106424089999969</v>
      </c>
      <c r="U259" s="412">
        <v>245.64252396000006</v>
      </c>
      <c r="V259" s="412">
        <v>391.33470870000014</v>
      </c>
      <c r="W259" s="412">
        <v>693.20071413999995</v>
      </c>
      <c r="X259" s="412">
        <f>AD259</f>
        <v>1075.8758393599999</v>
      </c>
      <c r="Y259" s="412"/>
      <c r="AA259" s="412">
        <v>169.04688961000002</v>
      </c>
      <c r="AB259" s="412">
        <v>352.32992394000013</v>
      </c>
      <c r="AC259" s="412">
        <v>833.3038101300001</v>
      </c>
      <c r="AD259" s="412">
        <v>1075.8758393599999</v>
      </c>
      <c r="AE259" s="412">
        <v>272.15758475000007</v>
      </c>
      <c r="AF259" s="412">
        <v>517.24201520000008</v>
      </c>
      <c r="AJ259" s="412">
        <f t="shared" si="104"/>
        <v>169.04688961000002</v>
      </c>
      <c r="AK259" s="412">
        <f t="shared" si="105"/>
        <v>183.28303433000011</v>
      </c>
      <c r="AL259" s="412">
        <f t="shared" si="106"/>
        <v>480.97388618999997</v>
      </c>
      <c r="AM259" s="412">
        <f t="shared" si="107"/>
        <v>242.57202922999977</v>
      </c>
      <c r="AN259" s="412">
        <f t="shared" si="102"/>
        <v>272.15758475000007</v>
      </c>
      <c r="AO259" s="412">
        <f t="shared" si="103"/>
        <v>245.08443045000001</v>
      </c>
      <c r="AP259" s="412"/>
      <c r="AQ259" s="412"/>
    </row>
    <row r="260" spans="2:51" ht="15" customHeight="1" x14ac:dyDescent="0.25">
      <c r="B260" s="161" t="s">
        <v>90</v>
      </c>
      <c r="C260" s="161"/>
      <c r="D260" s="161"/>
      <c r="E260" s="161"/>
      <c r="F260" s="161"/>
      <c r="G260" s="161"/>
      <c r="H260" s="161"/>
      <c r="I260" s="161"/>
      <c r="J260" s="161"/>
      <c r="K260" s="161"/>
      <c r="L260" s="161"/>
      <c r="M260" s="161"/>
      <c r="N260" s="161"/>
      <c r="O260" s="161"/>
      <c r="P260" s="161"/>
      <c r="Q260" s="161"/>
      <c r="R260" s="161"/>
      <c r="S260" s="161"/>
      <c r="T260" s="412">
        <v>30.217502099999983</v>
      </c>
      <c r="U260" s="412">
        <v>230.98807409000005</v>
      </c>
      <c r="V260" s="412">
        <v>370.59971913000038</v>
      </c>
      <c r="W260" s="412">
        <v>984.59864835999952</v>
      </c>
      <c r="X260" s="412">
        <f>AD260</f>
        <v>970.32138884000051</v>
      </c>
      <c r="Y260" s="412"/>
      <c r="AA260" s="412">
        <v>156.29062136999994</v>
      </c>
      <c r="AB260" s="412">
        <v>302.73897153000013</v>
      </c>
      <c r="AC260" s="412">
        <v>751.44762164999997</v>
      </c>
      <c r="AD260" s="412">
        <v>970.32138884000051</v>
      </c>
      <c r="AE260" s="412">
        <v>247.46860894000008</v>
      </c>
      <c r="AF260" s="412">
        <v>467.79940300999982</v>
      </c>
      <c r="AJ260" s="412">
        <f t="shared" si="104"/>
        <v>156.29062136999994</v>
      </c>
      <c r="AK260" s="412">
        <f t="shared" si="105"/>
        <v>146.44835016000019</v>
      </c>
      <c r="AL260" s="412">
        <f t="shared" si="106"/>
        <v>448.70865011999985</v>
      </c>
      <c r="AM260" s="412">
        <f t="shared" si="107"/>
        <v>218.87376719000054</v>
      </c>
      <c r="AN260" s="412">
        <f t="shared" si="102"/>
        <v>247.46860894000008</v>
      </c>
      <c r="AO260" s="412">
        <f t="shared" si="103"/>
        <v>220.33079406999974</v>
      </c>
      <c r="AP260" s="412"/>
      <c r="AQ260" s="412"/>
    </row>
    <row r="261" spans="2:51" ht="15" customHeight="1" x14ac:dyDescent="0.25">
      <c r="B261" s="161" t="s">
        <v>455</v>
      </c>
      <c r="C261" s="161"/>
      <c r="D261" s="161"/>
      <c r="E261" s="161"/>
      <c r="F261" s="161"/>
      <c r="G261" s="161"/>
      <c r="H261" s="161"/>
      <c r="I261" s="161"/>
      <c r="J261" s="161"/>
      <c r="K261" s="161"/>
      <c r="L261" s="161"/>
      <c r="M261" s="161"/>
      <c r="N261" s="161"/>
      <c r="O261" s="161"/>
      <c r="P261" s="161"/>
      <c r="Q261" s="161"/>
      <c r="R261" s="161"/>
      <c r="S261" s="161"/>
      <c r="T261" s="412">
        <v>30.217046049999983</v>
      </c>
      <c r="U261" s="412">
        <v>232.14910786000004</v>
      </c>
      <c r="V261" s="412">
        <v>369.50033542000045</v>
      </c>
      <c r="W261" s="412">
        <v>984.25513547999969</v>
      </c>
      <c r="X261" s="412">
        <f>AD261</f>
        <v>924.59267720000048</v>
      </c>
      <c r="Y261" s="412"/>
      <c r="AA261" s="412">
        <v>156.57813622999996</v>
      </c>
      <c r="AB261" s="412">
        <v>271.39475298000013</v>
      </c>
      <c r="AC261" s="412">
        <v>714.90497637999999</v>
      </c>
      <c r="AD261" s="412">
        <v>924.59267720000048</v>
      </c>
      <c r="AE261" s="412">
        <v>234.76297434999995</v>
      </c>
      <c r="AF261" s="412">
        <v>439.65876818999982</v>
      </c>
      <c r="AJ261" s="412">
        <f t="shared" si="104"/>
        <v>156.57813622999996</v>
      </c>
      <c r="AK261" s="412">
        <f t="shared" si="105"/>
        <v>114.81661675000018</v>
      </c>
      <c r="AL261" s="412">
        <f t="shared" si="106"/>
        <v>443.51022339999986</v>
      </c>
      <c r="AM261" s="412">
        <f t="shared" si="107"/>
        <v>209.68770082000049</v>
      </c>
      <c r="AN261" s="412">
        <f t="shared" si="102"/>
        <v>234.76297434999995</v>
      </c>
      <c r="AO261" s="412">
        <f t="shared" si="103"/>
        <v>204.89579383999987</v>
      </c>
      <c r="AP261" s="412"/>
      <c r="AQ261" s="412"/>
    </row>
    <row r="262" spans="2:51" ht="15" customHeight="1" x14ac:dyDescent="0.25">
      <c r="AJ262" s="374">
        <f t="shared" si="104"/>
        <v>0</v>
      </c>
      <c r="AK262" s="374">
        <f t="shared" si="105"/>
        <v>0</v>
      </c>
      <c r="AL262" s="374">
        <f t="shared" si="106"/>
        <v>0</v>
      </c>
      <c r="AM262" s="374">
        <f t="shared" si="107"/>
        <v>0</v>
      </c>
      <c r="AN262" s="374">
        <f t="shared" si="102"/>
        <v>0</v>
      </c>
      <c r="AO262" s="374">
        <f t="shared" si="103"/>
        <v>0</v>
      </c>
    </row>
    <row r="263" spans="2:51" ht="15" customHeight="1" x14ac:dyDescent="0.25">
      <c r="B263" s="175" t="s">
        <v>177</v>
      </c>
      <c r="C263" s="175"/>
      <c r="D263" s="175"/>
      <c r="E263" s="175"/>
      <c r="F263" s="175"/>
      <c r="G263" s="175"/>
      <c r="H263" s="175"/>
      <c r="I263" s="175"/>
      <c r="J263" s="175"/>
      <c r="K263" s="175"/>
      <c r="L263" s="175"/>
      <c r="M263" s="175"/>
      <c r="N263" s="175"/>
      <c r="O263" s="175"/>
      <c r="P263" s="175"/>
      <c r="Q263" s="175"/>
      <c r="R263" s="175"/>
      <c r="S263" s="175"/>
      <c r="T263" s="240">
        <v>2018</v>
      </c>
      <c r="U263" s="240">
        <v>2019</v>
      </c>
      <c r="V263" s="240">
        <v>2020</v>
      </c>
      <c r="W263" s="240">
        <v>2021</v>
      </c>
      <c r="X263" s="241">
        <v>2022</v>
      </c>
      <c r="Y263" s="242">
        <v>2023</v>
      </c>
      <c r="AA263" s="243" t="s">
        <v>283</v>
      </c>
      <c r="AB263" s="243" t="s">
        <v>284</v>
      </c>
      <c r="AC263" s="243" t="s">
        <v>285</v>
      </c>
      <c r="AD263" s="243">
        <v>2022</v>
      </c>
      <c r="AE263" s="244" t="s">
        <v>313</v>
      </c>
      <c r="AF263" s="244" t="s">
        <v>314</v>
      </c>
      <c r="AG263" s="245" t="s">
        <v>315</v>
      </c>
      <c r="AH263" s="246">
        <v>2023</v>
      </c>
      <c r="AJ263" s="239" t="str">
        <f t="shared" si="104"/>
        <v>1Q2022</v>
      </c>
      <c r="AK263" s="239" t="e">
        <f t="shared" si="105"/>
        <v>#VALUE!</v>
      </c>
      <c r="AL263" s="239" t="e">
        <f t="shared" si="106"/>
        <v>#VALUE!</v>
      </c>
      <c r="AM263" s="239" t="e">
        <f t="shared" si="107"/>
        <v>#VALUE!</v>
      </c>
      <c r="AN263" s="239" t="str">
        <f t="shared" si="102"/>
        <v>1Q2023</v>
      </c>
      <c r="AO263" s="239" t="e">
        <f t="shared" si="103"/>
        <v>#VALUE!</v>
      </c>
      <c r="AP263" s="239"/>
      <c r="AQ263" s="239"/>
    </row>
    <row r="264" spans="2:51" ht="15" customHeight="1" x14ac:dyDescent="0.25">
      <c r="B264" s="6" t="s">
        <v>269</v>
      </c>
      <c r="C264" s="6"/>
      <c r="D264" s="6"/>
      <c r="E264" s="6"/>
      <c r="F264" s="6"/>
      <c r="G264" s="6"/>
      <c r="H264" s="6"/>
      <c r="I264" s="6"/>
      <c r="J264" s="6"/>
      <c r="K264" s="6"/>
      <c r="L264" s="6"/>
      <c r="M264" s="6"/>
      <c r="N264" s="6"/>
      <c r="O264" s="6"/>
      <c r="P264" s="6"/>
      <c r="Q264" s="6"/>
      <c r="R264" s="6"/>
      <c r="S264" s="6"/>
      <c r="T264" s="375" t="s">
        <v>23</v>
      </c>
      <c r="U264" s="375">
        <v>2813.94248212</v>
      </c>
      <c r="V264" s="375">
        <v>4113.3020726699997</v>
      </c>
      <c r="W264" s="375">
        <v>4317.7860348100003</v>
      </c>
      <c r="X264" s="375">
        <f>AD264</f>
        <v>6461.2763757399998</v>
      </c>
      <c r="Y264" s="375"/>
      <c r="Z264" s="375"/>
      <c r="AA264" s="375">
        <f>'Operating Data'!AA117</f>
        <v>5905.2954845799995</v>
      </c>
      <c r="AB264" s="375">
        <f>'Operating Data'!AB117</f>
        <v>6093.8895286700008</v>
      </c>
      <c r="AC264" s="375">
        <f>'Operating Data'!AC117</f>
        <v>6271.5363254400008</v>
      </c>
      <c r="AD264" s="375">
        <f>'Operating Data'!AD117</f>
        <v>6461.2763757399998</v>
      </c>
      <c r="AE264" s="375">
        <f>'Operating Data'!AE117</f>
        <v>6636.5451875099998</v>
      </c>
      <c r="AF264" s="375">
        <f>'Operating Data'!AF117</f>
        <v>6799.8436856399994</v>
      </c>
      <c r="AJ264" s="412">
        <f t="shared" si="104"/>
        <v>5905.2954845799995</v>
      </c>
      <c r="AK264" s="412">
        <f t="shared" si="105"/>
        <v>188.59404409000126</v>
      </c>
      <c r="AL264" s="412">
        <f t="shared" si="106"/>
        <v>177.64679677000004</v>
      </c>
      <c r="AM264" s="412">
        <f t="shared" si="107"/>
        <v>189.74005029999898</v>
      </c>
      <c r="AN264" s="412">
        <f t="shared" si="102"/>
        <v>6636.5451875099998</v>
      </c>
      <c r="AO264" s="412">
        <f t="shared" si="103"/>
        <v>163.29849812999964</v>
      </c>
      <c r="AP264" s="412"/>
      <c r="AQ264" s="412"/>
    </row>
    <row r="265" spans="2:51" ht="15" customHeight="1" x14ac:dyDescent="0.25">
      <c r="B265" s="41"/>
      <c r="C265" s="41"/>
      <c r="D265" s="41"/>
      <c r="E265" s="41"/>
      <c r="F265" s="41"/>
      <c r="G265" s="41"/>
      <c r="H265" s="41"/>
      <c r="I265" s="41"/>
      <c r="J265" s="41"/>
      <c r="K265" s="41"/>
      <c r="L265" s="41"/>
      <c r="M265" s="41"/>
      <c r="N265" s="41"/>
      <c r="O265" s="41"/>
      <c r="P265" s="41"/>
      <c r="Q265" s="41"/>
      <c r="R265" s="41"/>
      <c r="S265" s="41"/>
      <c r="T265" s="399"/>
      <c r="U265" s="399"/>
      <c r="V265" s="399"/>
      <c r="W265" s="399"/>
      <c r="X265" s="399"/>
      <c r="Y265" s="399"/>
      <c r="AA265" s="399"/>
      <c r="AB265" s="399"/>
      <c r="AC265" s="399"/>
      <c r="AD265" s="399"/>
      <c r="AE265" s="399"/>
      <c r="AF265" s="399"/>
      <c r="AJ265" s="399">
        <f t="shared" si="104"/>
        <v>0</v>
      </c>
      <c r="AK265" s="399">
        <f t="shared" si="105"/>
        <v>0</v>
      </c>
      <c r="AL265" s="399">
        <f t="shared" si="106"/>
        <v>0</v>
      </c>
      <c r="AM265" s="399">
        <f t="shared" si="107"/>
        <v>0</v>
      </c>
      <c r="AN265" s="399">
        <f t="shared" si="102"/>
        <v>0</v>
      </c>
      <c r="AO265" s="399">
        <f t="shared" si="103"/>
        <v>0</v>
      </c>
      <c r="AP265" s="399"/>
      <c r="AQ265" s="399"/>
    </row>
    <row r="266" spans="2:51" ht="15" customHeight="1" x14ac:dyDescent="0.25">
      <c r="B266" s="50" t="s">
        <v>144</v>
      </c>
      <c r="C266" s="50"/>
      <c r="D266" s="50"/>
      <c r="E266" s="50"/>
      <c r="F266" s="50"/>
      <c r="G266" s="50"/>
      <c r="H266" s="50"/>
      <c r="I266" s="50"/>
      <c r="J266" s="50"/>
      <c r="K266" s="50"/>
      <c r="L266" s="50"/>
      <c r="M266" s="50"/>
      <c r="N266" s="50"/>
      <c r="O266" s="50"/>
      <c r="P266" s="50"/>
      <c r="Q266" s="50"/>
      <c r="R266" s="50"/>
      <c r="S266" s="50"/>
      <c r="T266" s="399"/>
      <c r="U266" s="399"/>
      <c r="V266" s="399"/>
      <c r="W266" s="399"/>
      <c r="X266" s="399"/>
      <c r="Y266" s="399"/>
      <c r="AA266" s="399"/>
      <c r="AB266" s="399"/>
      <c r="AC266" s="399"/>
      <c r="AD266" s="399"/>
      <c r="AE266" s="399"/>
      <c r="AF266" s="399"/>
      <c r="AJ266" s="399">
        <f t="shared" si="104"/>
        <v>0</v>
      </c>
      <c r="AK266" s="399">
        <f t="shared" si="105"/>
        <v>0</v>
      </c>
      <c r="AL266" s="399">
        <f t="shared" si="106"/>
        <v>0</v>
      </c>
      <c r="AM266" s="399">
        <f t="shared" si="107"/>
        <v>0</v>
      </c>
      <c r="AN266" s="399">
        <f t="shared" si="102"/>
        <v>0</v>
      </c>
      <c r="AO266" s="399">
        <f t="shared" si="103"/>
        <v>0</v>
      </c>
      <c r="AP266" s="399"/>
      <c r="AQ266" s="399"/>
    </row>
    <row r="267" spans="2:51" ht="15" customHeight="1" x14ac:dyDescent="0.25">
      <c r="B267" s="18" t="s">
        <v>178</v>
      </c>
      <c r="C267" s="18"/>
      <c r="D267" s="18"/>
      <c r="E267" s="18"/>
      <c r="F267" s="18"/>
      <c r="G267" s="18"/>
      <c r="H267" s="18"/>
      <c r="I267" s="18"/>
      <c r="J267" s="18"/>
      <c r="K267" s="18"/>
      <c r="L267" s="18"/>
      <c r="M267" s="18"/>
      <c r="N267" s="18"/>
      <c r="O267" s="18"/>
      <c r="P267" s="18"/>
      <c r="Q267" s="18"/>
      <c r="R267" s="18"/>
      <c r="S267" s="18"/>
      <c r="T267" s="376">
        <v>0</v>
      </c>
      <c r="U267" s="376">
        <v>113</v>
      </c>
      <c r="V267" s="376">
        <v>316</v>
      </c>
      <c r="W267" s="376">
        <v>162.04655700000001</v>
      </c>
      <c r="X267" s="376">
        <f>AD267</f>
        <v>2185.38393</v>
      </c>
      <c r="Y267" s="376"/>
      <c r="Z267" s="376"/>
      <c r="AA267" s="376">
        <f>'Operating Data'!AA127</f>
        <v>1576.6584539999999</v>
      </c>
      <c r="AB267" s="376">
        <f>'Operating Data'!AB127</f>
        <v>2073</v>
      </c>
      <c r="AC267" s="376">
        <f>'Operating Data'!AC127</f>
        <v>2185.38393</v>
      </c>
      <c r="AD267" s="376">
        <f>'Operating Data'!AD127</f>
        <v>2185.38393</v>
      </c>
      <c r="AE267" s="376">
        <f>'Operating Data'!AE127</f>
        <v>2185.38393</v>
      </c>
      <c r="AF267" s="376">
        <f>'Operating Data'!AF127</f>
        <v>2185.38393</v>
      </c>
      <c r="AJ267" s="412">
        <f t="shared" si="104"/>
        <v>1576.6584539999999</v>
      </c>
      <c r="AK267" s="412">
        <f t="shared" si="105"/>
        <v>496.34154600000011</v>
      </c>
      <c r="AL267" s="412">
        <f t="shared" si="106"/>
        <v>112.38392999999996</v>
      </c>
      <c r="AM267" s="412">
        <f t="shared" si="107"/>
        <v>0</v>
      </c>
      <c r="AN267" s="412">
        <f t="shared" si="102"/>
        <v>2185.38393</v>
      </c>
      <c r="AO267" s="412">
        <f t="shared" si="103"/>
        <v>0</v>
      </c>
      <c r="AP267" s="412"/>
      <c r="AQ267" s="412"/>
    </row>
    <row r="268" spans="2:51" ht="15" customHeight="1" x14ac:dyDescent="0.25">
      <c r="B268" s="21"/>
      <c r="C268" s="21"/>
      <c r="D268" s="21"/>
      <c r="E268" s="21"/>
      <c r="F268" s="21"/>
      <c r="G268" s="21"/>
      <c r="H268" s="21"/>
      <c r="I268" s="21"/>
      <c r="J268" s="21"/>
      <c r="K268" s="21"/>
      <c r="L268" s="21"/>
      <c r="M268" s="21"/>
      <c r="N268" s="21"/>
      <c r="O268" s="21"/>
      <c r="P268" s="21"/>
      <c r="Q268" s="21"/>
      <c r="R268" s="21"/>
      <c r="S268" s="21"/>
      <c r="T268" s="400"/>
      <c r="U268" s="400"/>
      <c r="V268" s="400"/>
      <c r="AA268" s="400"/>
      <c r="AB268" s="400"/>
      <c r="AC268" s="400"/>
      <c r="AD268" s="400"/>
      <c r="AE268" s="400"/>
      <c r="AF268" s="400"/>
      <c r="AG268" s="400"/>
      <c r="AH268" s="400"/>
      <c r="AJ268" s="400"/>
      <c r="AK268" s="376"/>
      <c r="AL268" s="376"/>
      <c r="AM268" s="376"/>
      <c r="AN268" s="400"/>
      <c r="AO268" s="376"/>
      <c r="AP268" s="376"/>
      <c r="AQ268" s="376"/>
    </row>
    <row r="269" spans="2:51" ht="15" customHeight="1" x14ac:dyDescent="0.25">
      <c r="B269" s="48"/>
      <c r="C269" s="48"/>
      <c r="D269" s="48"/>
      <c r="E269" s="48"/>
      <c r="F269" s="48"/>
      <c r="G269" s="48"/>
      <c r="H269" s="48"/>
      <c r="I269" s="48"/>
      <c r="J269" s="48"/>
      <c r="K269" s="48"/>
      <c r="L269" s="48"/>
      <c r="M269" s="48"/>
      <c r="N269" s="48"/>
      <c r="O269" s="48"/>
      <c r="P269" s="48"/>
      <c r="Q269" s="48"/>
      <c r="R269" s="48"/>
      <c r="S269" s="48"/>
      <c r="T269" s="239"/>
      <c r="U269" s="239"/>
      <c r="V269" s="383"/>
      <c r="W269" s="383"/>
      <c r="X269" s="383"/>
      <c r="Y269" s="383"/>
      <c r="AA269" s="383"/>
      <c r="AB269" s="384"/>
      <c r="AC269" s="384"/>
      <c r="AD269" s="384"/>
      <c r="AE269" s="383"/>
      <c r="AF269" s="384"/>
      <c r="AG269" s="384"/>
      <c r="AH269" s="384"/>
      <c r="AJ269" s="383"/>
      <c r="AK269" s="383"/>
      <c r="AL269" s="383"/>
      <c r="AM269" s="383"/>
      <c r="AN269" s="383"/>
      <c r="AO269" s="383"/>
      <c r="AP269" s="383"/>
      <c r="AQ269" s="383"/>
    </row>
    <row r="270" spans="2:51" ht="15" customHeight="1" x14ac:dyDescent="0.25">
      <c r="B270" s="160"/>
      <c r="C270" s="160"/>
      <c r="D270" s="160"/>
      <c r="E270" s="160"/>
      <c r="F270" s="160"/>
      <c r="G270" s="160"/>
      <c r="H270" s="160"/>
      <c r="I270" s="160"/>
      <c r="J270" s="160"/>
      <c r="K270" s="160"/>
      <c r="L270" s="160"/>
      <c r="M270" s="160"/>
      <c r="N270" s="160"/>
      <c r="O270" s="160"/>
      <c r="P270" s="160"/>
      <c r="Q270" s="160"/>
      <c r="R270" s="160"/>
      <c r="S270" s="160"/>
      <c r="T270" s="379"/>
      <c r="U270" s="379"/>
      <c r="V270" s="379"/>
      <c r="W270" s="383"/>
      <c r="X270" s="383"/>
      <c r="Y270" s="383"/>
      <c r="AA270" s="379"/>
      <c r="AB270" s="379"/>
      <c r="AC270" s="379"/>
      <c r="AD270" s="379"/>
      <c r="AE270" s="379"/>
      <c r="AF270" s="379"/>
      <c r="AG270" s="379"/>
      <c r="AH270" s="379"/>
      <c r="AJ270" s="379"/>
      <c r="AK270" s="379"/>
      <c r="AL270" s="379"/>
      <c r="AM270" s="379"/>
      <c r="AN270" s="379"/>
      <c r="AO270" s="379"/>
      <c r="AP270" s="379"/>
      <c r="AQ270" s="379"/>
    </row>
    <row r="271" spans="2:51" s="426" customFormat="1" ht="15" customHeight="1" x14ac:dyDescent="0.25">
      <c r="B271" s="529"/>
      <c r="C271" s="529"/>
      <c r="D271" s="529"/>
      <c r="E271" s="529"/>
      <c r="F271" s="529"/>
      <c r="G271" s="529"/>
      <c r="H271" s="529"/>
      <c r="I271" s="529"/>
      <c r="J271" s="529"/>
      <c r="K271" s="529"/>
      <c r="L271" s="529"/>
      <c r="M271" s="529"/>
      <c r="N271" s="529"/>
      <c r="O271" s="529"/>
      <c r="P271" s="529"/>
      <c r="Q271" s="529"/>
      <c r="R271" s="529"/>
      <c r="S271" s="529"/>
      <c r="T271" s="390"/>
      <c r="U271" s="390"/>
      <c r="V271" s="390"/>
      <c r="W271" s="530"/>
      <c r="X271" s="530"/>
      <c r="Y271" s="530"/>
      <c r="Z271" s="350"/>
      <c r="AA271" s="390"/>
      <c r="AB271" s="390"/>
      <c r="AC271" s="390"/>
      <c r="AD271" s="390"/>
      <c r="AE271" s="390"/>
      <c r="AF271" s="390"/>
      <c r="AG271" s="390"/>
      <c r="AH271" s="390"/>
      <c r="AI271" s="350"/>
      <c r="AJ271" s="390"/>
      <c r="AK271" s="390"/>
      <c r="AL271" s="390"/>
      <c r="AM271" s="390"/>
      <c r="AN271" s="390"/>
      <c r="AO271" s="390"/>
      <c r="AP271" s="390"/>
      <c r="AQ271" s="390"/>
      <c r="AR271" s="350"/>
      <c r="AS271" s="350"/>
      <c r="AT271" s="350"/>
      <c r="AU271" s="350"/>
      <c r="AV271" s="350"/>
      <c r="AW271" s="350"/>
      <c r="AX271" s="350"/>
      <c r="AY271" s="214"/>
    </row>
    <row r="272" spans="2:51" s="426" customFormat="1" ht="15" customHeight="1" x14ac:dyDescent="0.25">
      <c r="B272" s="531"/>
      <c r="C272" s="532"/>
      <c r="D272" s="532"/>
      <c r="E272" s="532"/>
      <c r="F272" s="532"/>
      <c r="G272" s="532"/>
      <c r="H272" s="532"/>
      <c r="I272" s="532"/>
      <c r="J272" s="532"/>
      <c r="K272" s="532"/>
      <c r="L272" s="532"/>
      <c r="M272" s="532"/>
      <c r="N272" s="532"/>
      <c r="O272" s="532"/>
      <c r="P272" s="532"/>
      <c r="Q272" s="532"/>
      <c r="R272" s="532"/>
      <c r="S272" s="532"/>
      <c r="T272" s="413"/>
      <c r="U272" s="413"/>
      <c r="V272" s="413"/>
      <c r="W272" s="533"/>
      <c r="X272" s="533"/>
      <c r="Y272" s="533"/>
      <c r="Z272" s="356"/>
      <c r="AA272" s="413"/>
      <c r="AB272" s="413"/>
      <c r="AC272" s="413"/>
      <c r="AD272" s="413"/>
      <c r="AE272" s="413"/>
      <c r="AF272" s="413"/>
      <c r="AG272" s="413"/>
      <c r="AH272" s="413"/>
      <c r="AI272" s="356"/>
      <c r="AJ272" s="413"/>
      <c r="AK272" s="413"/>
      <c r="AL272" s="413"/>
      <c r="AM272" s="413"/>
      <c r="AN272" s="413"/>
      <c r="AO272" s="413"/>
      <c r="AP272" s="413"/>
      <c r="AQ272" s="413"/>
      <c r="AR272" s="350"/>
      <c r="AS272" s="350"/>
      <c r="AT272" s="350"/>
      <c r="AU272" s="350"/>
      <c r="AV272" s="350"/>
      <c r="AW272" s="350"/>
      <c r="AX272" s="350"/>
      <c r="AY272" s="214"/>
    </row>
    <row r="273" spans="2:51" s="426" customFormat="1" ht="15" customHeight="1" x14ac:dyDescent="0.25">
      <c r="B273" s="531"/>
      <c r="C273" s="534"/>
      <c r="D273" s="534"/>
      <c r="E273" s="534"/>
      <c r="F273" s="534"/>
      <c r="G273" s="534"/>
      <c r="H273" s="534"/>
      <c r="I273" s="534"/>
      <c r="J273" s="534"/>
      <c r="K273" s="534"/>
      <c r="L273" s="534"/>
      <c r="M273" s="534"/>
      <c r="N273" s="534"/>
      <c r="O273" s="534"/>
      <c r="P273" s="534"/>
      <c r="Q273" s="534"/>
      <c r="R273" s="534"/>
      <c r="S273" s="534"/>
      <c r="T273" s="414"/>
      <c r="U273" s="414"/>
      <c r="V273" s="414"/>
      <c r="W273" s="356"/>
      <c r="X273" s="356"/>
      <c r="Y273" s="356"/>
      <c r="Z273" s="356"/>
      <c r="AA273" s="414"/>
      <c r="AB273" s="414"/>
      <c r="AC273" s="414"/>
      <c r="AD273" s="414"/>
      <c r="AE273" s="414"/>
      <c r="AF273" s="414"/>
      <c r="AG273" s="414"/>
      <c r="AH273" s="414"/>
      <c r="AI273" s="356"/>
      <c r="AJ273" s="414"/>
      <c r="AK273" s="414"/>
      <c r="AL273" s="414"/>
      <c r="AM273" s="414"/>
      <c r="AN273" s="414"/>
      <c r="AO273" s="414"/>
      <c r="AP273" s="414"/>
      <c r="AQ273" s="414"/>
      <c r="AR273" s="350"/>
      <c r="AS273" s="350"/>
      <c r="AT273" s="350"/>
      <c r="AU273" s="350"/>
      <c r="AV273" s="350"/>
      <c r="AW273" s="350"/>
      <c r="AX273" s="350"/>
      <c r="AY273" s="214"/>
    </row>
    <row r="274" spans="2:51" s="426" customFormat="1" ht="15" customHeight="1" x14ac:dyDescent="0.25">
      <c r="B274" s="532"/>
      <c r="C274" s="532"/>
      <c r="D274" s="532"/>
      <c r="E274" s="532"/>
      <c r="F274" s="532"/>
      <c r="G274" s="532"/>
      <c r="H274" s="532"/>
      <c r="I274" s="532"/>
      <c r="J274" s="532"/>
      <c r="K274" s="532"/>
      <c r="L274" s="532"/>
      <c r="M274" s="532"/>
      <c r="N274" s="532"/>
      <c r="O274" s="532"/>
      <c r="P274" s="532"/>
      <c r="Q274" s="532"/>
      <c r="R274" s="532"/>
      <c r="S274" s="532"/>
      <c r="T274" s="413"/>
      <c r="U274" s="413"/>
      <c r="V274" s="413"/>
      <c r="W274" s="413"/>
      <c r="X274" s="413"/>
      <c r="Y274" s="413"/>
      <c r="Z274" s="356"/>
      <c r="AA274" s="413"/>
      <c r="AB274" s="413"/>
      <c r="AC274" s="413"/>
      <c r="AD274" s="413"/>
      <c r="AE274" s="413"/>
      <c r="AF274" s="413"/>
      <c r="AG274" s="413"/>
      <c r="AH274" s="413"/>
      <c r="AI274" s="356"/>
      <c r="AJ274" s="413"/>
      <c r="AK274" s="413"/>
      <c r="AL274" s="413"/>
      <c r="AM274" s="413"/>
      <c r="AN274" s="413"/>
      <c r="AO274" s="413"/>
      <c r="AP274" s="413"/>
      <c r="AQ274" s="413"/>
      <c r="AR274" s="350"/>
      <c r="AS274" s="350"/>
      <c r="AT274" s="350"/>
      <c r="AU274" s="350"/>
      <c r="AV274" s="350"/>
      <c r="AW274" s="350"/>
      <c r="AX274" s="350"/>
      <c r="AY274" s="214"/>
    </row>
    <row r="275" spans="2:51" s="426" customFormat="1" ht="15" customHeight="1" x14ac:dyDescent="0.25">
      <c r="B275" s="532"/>
      <c r="C275" s="534"/>
      <c r="D275" s="534"/>
      <c r="E275" s="534"/>
      <c r="F275" s="534"/>
      <c r="G275" s="534"/>
      <c r="H275" s="534"/>
      <c r="I275" s="534"/>
      <c r="J275" s="534"/>
      <c r="K275" s="534"/>
      <c r="L275" s="534"/>
      <c r="M275" s="534"/>
      <c r="N275" s="534"/>
      <c r="O275" s="534"/>
      <c r="P275" s="534"/>
      <c r="Q275" s="534"/>
      <c r="R275" s="534"/>
      <c r="S275" s="534"/>
      <c r="T275" s="413"/>
      <c r="U275" s="413"/>
      <c r="V275" s="413"/>
      <c r="W275" s="413"/>
      <c r="X275" s="413"/>
      <c r="Y275" s="413"/>
      <c r="Z275" s="356"/>
      <c r="AA275" s="413"/>
      <c r="AB275" s="413"/>
      <c r="AC275" s="413"/>
      <c r="AD275" s="413"/>
      <c r="AE275" s="413"/>
      <c r="AF275" s="413"/>
      <c r="AG275" s="413"/>
      <c r="AH275" s="413"/>
      <c r="AI275" s="356"/>
      <c r="AJ275" s="413"/>
      <c r="AK275" s="413"/>
      <c r="AL275" s="413"/>
      <c r="AM275" s="413"/>
      <c r="AN275" s="413"/>
      <c r="AO275" s="413"/>
      <c r="AP275" s="413"/>
      <c r="AQ275" s="413"/>
      <c r="AR275" s="350"/>
      <c r="AS275" s="350"/>
      <c r="AT275" s="350"/>
      <c r="AU275" s="350"/>
      <c r="AV275" s="350"/>
      <c r="AW275" s="350"/>
      <c r="AX275" s="350"/>
      <c r="AY275" s="214"/>
    </row>
    <row r="276" spans="2:51" s="426" customFormat="1" ht="15" customHeight="1" x14ac:dyDescent="0.25">
      <c r="B276" s="535"/>
      <c r="C276" s="535"/>
      <c r="D276" s="535"/>
      <c r="E276" s="535"/>
      <c r="F276" s="535"/>
      <c r="G276" s="535"/>
      <c r="H276" s="535"/>
      <c r="I276" s="535"/>
      <c r="J276" s="535"/>
      <c r="K276" s="535"/>
      <c r="L276" s="535"/>
      <c r="M276" s="535"/>
      <c r="N276" s="535"/>
      <c r="O276" s="535"/>
      <c r="P276" s="535"/>
      <c r="Q276" s="535"/>
      <c r="R276" s="535"/>
      <c r="S276" s="535"/>
      <c r="T276" s="415"/>
      <c r="U276" s="415"/>
      <c r="V276" s="415"/>
      <c r="W276" s="415"/>
      <c r="X276" s="415"/>
      <c r="Y276" s="415"/>
      <c r="Z276" s="356"/>
      <c r="AA276" s="415"/>
      <c r="AB276" s="415"/>
      <c r="AC276" s="415"/>
      <c r="AD276" s="415"/>
      <c r="AE276" s="415"/>
      <c r="AF276" s="415"/>
      <c r="AG276" s="415"/>
      <c r="AH276" s="415"/>
      <c r="AI276" s="356"/>
      <c r="AJ276" s="415"/>
      <c r="AK276" s="415"/>
      <c r="AL276" s="415"/>
      <c r="AM276" s="415"/>
      <c r="AN276" s="415"/>
      <c r="AO276" s="415"/>
      <c r="AP276" s="415"/>
      <c r="AQ276" s="415"/>
      <c r="AR276" s="350"/>
      <c r="AS276" s="350"/>
      <c r="AT276" s="350"/>
      <c r="AU276" s="350"/>
      <c r="AV276" s="350"/>
      <c r="AW276" s="350"/>
      <c r="AX276" s="350"/>
      <c r="AY276" s="214"/>
    </row>
    <row r="277" spans="2:51" s="426" customFormat="1" ht="15" customHeight="1" x14ac:dyDescent="0.25">
      <c r="B277" s="536"/>
      <c r="C277" s="536"/>
      <c r="D277" s="536"/>
      <c r="E277" s="536"/>
      <c r="F277" s="536"/>
      <c r="G277" s="536"/>
      <c r="H277" s="536"/>
      <c r="I277" s="536"/>
      <c r="J277" s="536"/>
      <c r="K277" s="536"/>
      <c r="L277" s="536"/>
      <c r="M277" s="536"/>
      <c r="N277" s="536"/>
      <c r="O277" s="536"/>
      <c r="P277" s="536"/>
      <c r="Q277" s="536"/>
      <c r="R277" s="536"/>
      <c r="S277" s="536"/>
      <c r="T277" s="537"/>
      <c r="U277" s="537"/>
      <c r="V277" s="537"/>
      <c r="W277" s="537"/>
      <c r="X277" s="537"/>
      <c r="Y277" s="537"/>
      <c r="Z277" s="356"/>
      <c r="AA277" s="537"/>
      <c r="AB277" s="537"/>
      <c r="AC277" s="537"/>
      <c r="AD277" s="537"/>
      <c r="AE277" s="537"/>
      <c r="AF277" s="537"/>
      <c r="AG277" s="537"/>
      <c r="AH277" s="537"/>
      <c r="AI277" s="356"/>
      <c r="AJ277" s="537"/>
      <c r="AK277" s="537"/>
      <c r="AL277" s="537"/>
      <c r="AM277" s="537"/>
      <c r="AN277" s="537"/>
      <c r="AO277" s="537"/>
      <c r="AP277" s="537"/>
      <c r="AQ277" s="537"/>
      <c r="AR277" s="350"/>
      <c r="AS277" s="350"/>
      <c r="AT277" s="350"/>
      <c r="AU277" s="350"/>
      <c r="AV277" s="350"/>
      <c r="AW277" s="350"/>
      <c r="AX277" s="350"/>
      <c r="AY277" s="214"/>
    </row>
    <row r="278" spans="2:51" s="426" customFormat="1" ht="15" customHeight="1" x14ac:dyDescent="0.25">
      <c r="B278" s="536"/>
      <c r="C278" s="536"/>
      <c r="D278" s="536"/>
      <c r="E278" s="536"/>
      <c r="F278" s="536"/>
      <c r="G278" s="536"/>
      <c r="H278" s="536"/>
      <c r="I278" s="536"/>
      <c r="J278" s="536"/>
      <c r="K278" s="536"/>
      <c r="L278" s="536"/>
      <c r="M278" s="536"/>
      <c r="N278" s="536"/>
      <c r="O278" s="536"/>
      <c r="P278" s="536"/>
      <c r="Q278" s="536"/>
      <c r="R278" s="536"/>
      <c r="S278" s="536"/>
      <c r="T278" s="537"/>
      <c r="U278" s="537"/>
      <c r="V278" s="537"/>
      <c r="W278" s="537"/>
      <c r="X278" s="537"/>
      <c r="Y278" s="537"/>
      <c r="Z278" s="356"/>
      <c r="AA278" s="537"/>
      <c r="AB278" s="537"/>
      <c r="AC278" s="537"/>
      <c r="AD278" s="537"/>
      <c r="AE278" s="537"/>
      <c r="AF278" s="537"/>
      <c r="AG278" s="537"/>
      <c r="AH278" s="537"/>
      <c r="AI278" s="356"/>
      <c r="AJ278" s="537"/>
      <c r="AK278" s="537"/>
      <c r="AL278" s="537"/>
      <c r="AM278" s="537"/>
      <c r="AN278" s="537"/>
      <c r="AO278" s="537"/>
      <c r="AP278" s="537"/>
      <c r="AQ278" s="537"/>
      <c r="AR278" s="350"/>
      <c r="AS278" s="350"/>
      <c r="AT278" s="350"/>
      <c r="AU278" s="350"/>
      <c r="AV278" s="350"/>
      <c r="AW278" s="350"/>
      <c r="AX278" s="350"/>
      <c r="AY278" s="214"/>
    </row>
    <row r="279" spans="2:51" s="426" customFormat="1" ht="15" customHeight="1" x14ac:dyDescent="0.25">
      <c r="B279" s="536"/>
      <c r="C279" s="536"/>
      <c r="D279" s="536"/>
      <c r="E279" s="536"/>
      <c r="F279" s="536"/>
      <c r="G279" s="536"/>
      <c r="H279" s="536"/>
      <c r="I279" s="536"/>
      <c r="J279" s="536"/>
      <c r="K279" s="536"/>
      <c r="L279" s="536"/>
      <c r="M279" s="536"/>
      <c r="N279" s="536"/>
      <c r="O279" s="536"/>
      <c r="P279" s="536"/>
      <c r="Q279" s="536"/>
      <c r="R279" s="536"/>
      <c r="S279" s="536"/>
      <c r="T279" s="537"/>
      <c r="U279" s="537"/>
      <c r="V279" s="537"/>
      <c r="W279" s="537"/>
      <c r="X279" s="537"/>
      <c r="Y279" s="537"/>
      <c r="Z279" s="356"/>
      <c r="AA279" s="537"/>
      <c r="AB279" s="537"/>
      <c r="AC279" s="537"/>
      <c r="AD279" s="537"/>
      <c r="AE279" s="537"/>
      <c r="AF279" s="537"/>
      <c r="AG279" s="537"/>
      <c r="AH279" s="537"/>
      <c r="AI279" s="356"/>
      <c r="AJ279" s="537"/>
      <c r="AK279" s="537"/>
      <c r="AL279" s="537"/>
      <c r="AM279" s="537"/>
      <c r="AN279" s="537"/>
      <c r="AO279" s="537"/>
      <c r="AP279" s="537"/>
      <c r="AQ279" s="537"/>
      <c r="AR279" s="350"/>
      <c r="AS279" s="350"/>
      <c r="AT279" s="350"/>
      <c r="AU279" s="350"/>
      <c r="AV279" s="350"/>
      <c r="AW279" s="350"/>
      <c r="AX279" s="350"/>
      <c r="AY279" s="214"/>
    </row>
    <row r="280" spans="2:51" s="426" customFormat="1" ht="15" customHeight="1" x14ac:dyDescent="0.25">
      <c r="B280" s="538"/>
      <c r="C280" s="536"/>
      <c r="D280" s="536"/>
      <c r="E280" s="536"/>
      <c r="F280" s="536"/>
      <c r="G280" s="536"/>
      <c r="H280" s="536"/>
      <c r="I280" s="536"/>
      <c r="J280" s="536"/>
      <c r="K280" s="536"/>
      <c r="L280" s="536"/>
      <c r="M280" s="536"/>
      <c r="N280" s="536"/>
      <c r="O280" s="536"/>
      <c r="P280" s="536"/>
      <c r="Q280" s="536"/>
      <c r="R280" s="536"/>
      <c r="S280" s="536"/>
      <c r="T280" s="537"/>
      <c r="U280" s="537"/>
      <c r="V280" s="537"/>
      <c r="W280" s="537"/>
      <c r="X280" s="537"/>
      <c r="Y280" s="537"/>
      <c r="Z280" s="356"/>
      <c r="AA280" s="537"/>
      <c r="AB280" s="537"/>
      <c r="AC280" s="537"/>
      <c r="AD280" s="537"/>
      <c r="AE280" s="537"/>
      <c r="AF280" s="537"/>
      <c r="AG280" s="537"/>
      <c r="AH280" s="537"/>
      <c r="AI280" s="356"/>
      <c r="AJ280" s="537"/>
      <c r="AK280" s="537"/>
      <c r="AL280" s="537"/>
      <c r="AM280" s="537"/>
      <c r="AN280" s="537"/>
      <c r="AO280" s="537"/>
      <c r="AP280" s="537"/>
      <c r="AQ280" s="537"/>
      <c r="AR280" s="350"/>
      <c r="AS280" s="350"/>
      <c r="AT280" s="350"/>
      <c r="AU280" s="350"/>
      <c r="AV280" s="350"/>
      <c r="AW280" s="350"/>
      <c r="AX280" s="350"/>
      <c r="AY280" s="214"/>
    </row>
    <row r="281" spans="2:51" s="426" customFormat="1" ht="15" customHeight="1" x14ac:dyDescent="0.25">
      <c r="B281" s="536"/>
      <c r="C281" s="536"/>
      <c r="D281" s="536"/>
      <c r="E281" s="536"/>
      <c r="F281" s="536"/>
      <c r="G281" s="536"/>
      <c r="H281" s="536"/>
      <c r="I281" s="536"/>
      <c r="J281" s="536"/>
      <c r="K281" s="536"/>
      <c r="L281" s="536"/>
      <c r="M281" s="536"/>
      <c r="N281" s="536"/>
      <c r="O281" s="536"/>
      <c r="P281" s="536"/>
      <c r="Q281" s="536"/>
      <c r="R281" s="536"/>
      <c r="S281" s="536"/>
      <c r="T281" s="533"/>
      <c r="U281" s="533"/>
      <c r="V281" s="533"/>
      <c r="W281" s="533"/>
      <c r="X281" s="533"/>
      <c r="Y281" s="533"/>
      <c r="Z281" s="356"/>
      <c r="AA281" s="533"/>
      <c r="AB281" s="533"/>
      <c r="AC281" s="533"/>
      <c r="AD281" s="533"/>
      <c r="AE281" s="533"/>
      <c r="AF281" s="533"/>
      <c r="AG281" s="533"/>
      <c r="AH281" s="533"/>
      <c r="AI281" s="356"/>
      <c r="AJ281" s="533"/>
      <c r="AK281" s="533"/>
      <c r="AL281" s="533"/>
      <c r="AM281" s="533"/>
      <c r="AN281" s="533"/>
      <c r="AO281" s="533"/>
      <c r="AP281" s="533"/>
      <c r="AQ281" s="533"/>
      <c r="AR281" s="350"/>
      <c r="AS281" s="350"/>
      <c r="AT281" s="350"/>
      <c r="AU281" s="350"/>
      <c r="AV281" s="350"/>
      <c r="AW281" s="350"/>
      <c r="AX281" s="350"/>
      <c r="AY281" s="214"/>
    </row>
    <row r="282" spans="2:51" s="426" customFormat="1" ht="15" customHeight="1" x14ac:dyDescent="0.25">
      <c r="B282" s="536"/>
      <c r="C282" s="536"/>
      <c r="D282" s="536"/>
      <c r="E282" s="536"/>
      <c r="F282" s="536"/>
      <c r="G282" s="536"/>
      <c r="H282" s="536"/>
      <c r="I282" s="536"/>
      <c r="J282" s="536"/>
      <c r="K282" s="536"/>
      <c r="L282" s="536"/>
      <c r="M282" s="536"/>
      <c r="N282" s="536"/>
      <c r="O282" s="536"/>
      <c r="P282" s="536"/>
      <c r="Q282" s="536"/>
      <c r="R282" s="536"/>
      <c r="S282" s="536"/>
      <c r="T282" s="537"/>
      <c r="U282" s="537"/>
      <c r="V282" s="537"/>
      <c r="W282" s="537"/>
      <c r="X282" s="537"/>
      <c r="Y282" s="537"/>
      <c r="Z282" s="356"/>
      <c r="AA282" s="537"/>
      <c r="AB282" s="537"/>
      <c r="AC282" s="537"/>
      <c r="AD282" s="537"/>
      <c r="AE282" s="537"/>
      <c r="AF282" s="537"/>
      <c r="AG282" s="537"/>
      <c r="AH282" s="537"/>
      <c r="AI282" s="356"/>
      <c r="AJ282" s="537"/>
      <c r="AK282" s="537"/>
      <c r="AL282" s="537"/>
      <c r="AM282" s="537"/>
      <c r="AN282" s="537"/>
      <c r="AO282" s="537"/>
      <c r="AP282" s="537"/>
      <c r="AQ282" s="537"/>
      <c r="AR282" s="350"/>
      <c r="AS282" s="350"/>
      <c r="AT282" s="350"/>
      <c r="AU282" s="350"/>
      <c r="AV282" s="350"/>
      <c r="AW282" s="350"/>
      <c r="AX282" s="350"/>
      <c r="AY282" s="214"/>
    </row>
    <row r="283" spans="2:51" s="426" customFormat="1" ht="15" customHeight="1" x14ac:dyDescent="0.25">
      <c r="B283" s="536"/>
      <c r="C283" s="536"/>
      <c r="D283" s="536"/>
      <c r="E283" s="536"/>
      <c r="F283" s="536"/>
      <c r="G283" s="536"/>
      <c r="H283" s="536"/>
      <c r="I283" s="536"/>
      <c r="J283" s="536"/>
      <c r="K283" s="536"/>
      <c r="L283" s="536"/>
      <c r="M283" s="536"/>
      <c r="N283" s="536"/>
      <c r="O283" s="536"/>
      <c r="P283" s="536"/>
      <c r="Q283" s="536"/>
      <c r="R283" s="536"/>
      <c r="S283" s="536"/>
      <c r="T283" s="537"/>
      <c r="U283" s="537"/>
      <c r="V283" s="537"/>
      <c r="W283" s="537"/>
      <c r="X283" s="537"/>
      <c r="Y283" s="537"/>
      <c r="Z283" s="356"/>
      <c r="AA283" s="537"/>
      <c r="AB283" s="537"/>
      <c r="AC283" s="537"/>
      <c r="AD283" s="537"/>
      <c r="AE283" s="537"/>
      <c r="AF283" s="537"/>
      <c r="AG283" s="537"/>
      <c r="AH283" s="537"/>
      <c r="AI283" s="356"/>
      <c r="AJ283" s="537"/>
      <c r="AK283" s="537"/>
      <c r="AL283" s="537"/>
      <c r="AM283" s="537"/>
      <c r="AN283" s="537"/>
      <c r="AO283" s="537"/>
      <c r="AP283" s="537"/>
      <c r="AQ283" s="537"/>
      <c r="AR283" s="350"/>
      <c r="AS283" s="350"/>
      <c r="AT283" s="350"/>
      <c r="AU283" s="350"/>
      <c r="AV283" s="350"/>
      <c r="AW283" s="350"/>
      <c r="AX283" s="350"/>
      <c r="AY283" s="214"/>
    </row>
    <row r="284" spans="2:51" s="426" customFormat="1" ht="15" customHeight="1" x14ac:dyDescent="0.25">
      <c r="B284" s="536"/>
      <c r="C284" s="536"/>
      <c r="D284" s="536"/>
      <c r="E284" s="536"/>
      <c r="F284" s="536"/>
      <c r="G284" s="536"/>
      <c r="H284" s="536"/>
      <c r="I284" s="536"/>
      <c r="J284" s="536"/>
      <c r="K284" s="536"/>
      <c r="L284" s="536"/>
      <c r="M284" s="536"/>
      <c r="N284" s="536"/>
      <c r="O284" s="536"/>
      <c r="P284" s="536"/>
      <c r="Q284" s="536"/>
      <c r="R284" s="536"/>
      <c r="S284" s="536"/>
      <c r="T284" s="537"/>
      <c r="U284" s="537"/>
      <c r="V284" s="537"/>
      <c r="W284" s="537"/>
      <c r="X284" s="537"/>
      <c r="Y284" s="537"/>
      <c r="Z284" s="356"/>
      <c r="AA284" s="537"/>
      <c r="AB284" s="537"/>
      <c r="AC284" s="537"/>
      <c r="AD284" s="537"/>
      <c r="AE284" s="537"/>
      <c r="AF284" s="537"/>
      <c r="AG284" s="537"/>
      <c r="AH284" s="537"/>
      <c r="AI284" s="356"/>
      <c r="AJ284" s="537"/>
      <c r="AK284" s="537"/>
      <c r="AL284" s="537"/>
      <c r="AM284" s="537"/>
      <c r="AN284" s="537"/>
      <c r="AO284" s="537"/>
      <c r="AP284" s="537"/>
      <c r="AQ284" s="537"/>
      <c r="AR284" s="350"/>
      <c r="AS284" s="350"/>
      <c r="AT284" s="350"/>
      <c r="AU284" s="350"/>
      <c r="AV284" s="350"/>
      <c r="AW284" s="350"/>
      <c r="AX284" s="350"/>
      <c r="AY284" s="214"/>
    </row>
    <row r="285" spans="2:51" s="426" customFormat="1" ht="15" customHeight="1" x14ac:dyDescent="0.25">
      <c r="B285" s="536"/>
      <c r="C285" s="536"/>
      <c r="D285" s="536"/>
      <c r="E285" s="536"/>
      <c r="F285" s="536"/>
      <c r="G285" s="536"/>
      <c r="H285" s="536"/>
      <c r="I285" s="536"/>
      <c r="J285" s="536"/>
      <c r="K285" s="536"/>
      <c r="L285" s="536"/>
      <c r="M285" s="536"/>
      <c r="N285" s="536"/>
      <c r="O285" s="536"/>
      <c r="P285" s="536"/>
      <c r="Q285" s="536"/>
      <c r="R285" s="536"/>
      <c r="S285" s="536"/>
      <c r="T285" s="533"/>
      <c r="U285" s="533"/>
      <c r="V285" s="533"/>
      <c r="W285" s="533"/>
      <c r="X285" s="533"/>
      <c r="Y285" s="533"/>
      <c r="Z285" s="356"/>
      <c r="AA285" s="533"/>
      <c r="AB285" s="533"/>
      <c r="AC285" s="533"/>
      <c r="AD285" s="533"/>
      <c r="AE285" s="533"/>
      <c r="AF285" s="533"/>
      <c r="AG285" s="533"/>
      <c r="AH285" s="533"/>
      <c r="AI285" s="356"/>
      <c r="AJ285" s="533"/>
      <c r="AK285" s="533"/>
      <c r="AL285" s="533"/>
      <c r="AM285" s="533"/>
      <c r="AN285" s="533"/>
      <c r="AO285" s="533"/>
      <c r="AP285" s="533"/>
      <c r="AQ285" s="533"/>
      <c r="AR285" s="350"/>
      <c r="AS285" s="350"/>
      <c r="AT285" s="350"/>
      <c r="AU285" s="350"/>
      <c r="AV285" s="350"/>
      <c r="AW285" s="350"/>
      <c r="AX285" s="350"/>
      <c r="AY285" s="214"/>
    </row>
    <row r="286" spans="2:51" s="426" customFormat="1" ht="15" customHeight="1" x14ac:dyDescent="0.25">
      <c r="B286" s="536"/>
      <c r="C286" s="536"/>
      <c r="D286" s="536"/>
      <c r="E286" s="536"/>
      <c r="F286" s="536"/>
      <c r="G286" s="536"/>
      <c r="H286" s="536"/>
      <c r="I286" s="536"/>
      <c r="J286" s="536"/>
      <c r="K286" s="536"/>
      <c r="L286" s="536"/>
      <c r="M286" s="536"/>
      <c r="N286" s="536"/>
      <c r="O286" s="536"/>
      <c r="P286" s="536"/>
      <c r="Q286" s="536"/>
      <c r="R286" s="536"/>
      <c r="S286" s="536"/>
      <c r="T286" s="537"/>
      <c r="U286" s="537"/>
      <c r="V286" s="537"/>
      <c r="W286" s="537"/>
      <c r="X286" s="537"/>
      <c r="Y286" s="537"/>
      <c r="Z286" s="356"/>
      <c r="AA286" s="537"/>
      <c r="AB286" s="537"/>
      <c r="AC286" s="537"/>
      <c r="AD286" s="537"/>
      <c r="AE286" s="537"/>
      <c r="AF286" s="537"/>
      <c r="AG286" s="537"/>
      <c r="AH286" s="537"/>
      <c r="AI286" s="356"/>
      <c r="AJ286" s="537"/>
      <c r="AK286" s="537"/>
      <c r="AL286" s="537"/>
      <c r="AM286" s="537"/>
      <c r="AN286" s="537"/>
      <c r="AO286" s="537"/>
      <c r="AP286" s="537"/>
      <c r="AQ286" s="537"/>
      <c r="AR286" s="350"/>
      <c r="AS286" s="350"/>
      <c r="AT286" s="350"/>
      <c r="AU286" s="350"/>
      <c r="AV286" s="350"/>
      <c r="AW286" s="350"/>
      <c r="AX286" s="350"/>
      <c r="AY286" s="214"/>
    </row>
    <row r="287" spans="2:51" s="426" customFormat="1" ht="15" customHeight="1" x14ac:dyDescent="0.25">
      <c r="B287" s="536"/>
      <c r="C287" s="536"/>
      <c r="D287" s="536"/>
      <c r="E287" s="536"/>
      <c r="F287" s="536"/>
      <c r="G287" s="536"/>
      <c r="H287" s="536"/>
      <c r="I287" s="536"/>
      <c r="J287" s="536"/>
      <c r="K287" s="536"/>
      <c r="L287" s="536"/>
      <c r="M287" s="536"/>
      <c r="N287" s="536"/>
      <c r="O287" s="536"/>
      <c r="P287" s="536"/>
      <c r="Q287" s="536"/>
      <c r="R287" s="536"/>
      <c r="S287" s="536"/>
      <c r="T287" s="533"/>
      <c r="U287" s="533"/>
      <c r="V287" s="533"/>
      <c r="W287" s="533"/>
      <c r="X287" s="533"/>
      <c r="Y287" s="533"/>
      <c r="Z287" s="356"/>
      <c r="AA287" s="533"/>
      <c r="AB287" s="533"/>
      <c r="AC287" s="533"/>
      <c r="AD287" s="533"/>
      <c r="AE287" s="533"/>
      <c r="AF287" s="533"/>
      <c r="AG287" s="533"/>
      <c r="AH287" s="533"/>
      <c r="AI287" s="356"/>
      <c r="AJ287" s="533"/>
      <c r="AK287" s="533"/>
      <c r="AL287" s="533"/>
      <c r="AM287" s="533"/>
      <c r="AN287" s="533"/>
      <c r="AO287" s="533"/>
      <c r="AP287" s="533"/>
      <c r="AQ287" s="533"/>
      <c r="AR287" s="350"/>
      <c r="AS287" s="350"/>
      <c r="AT287" s="350"/>
      <c r="AU287" s="350"/>
      <c r="AV287" s="350"/>
      <c r="AW287" s="350"/>
      <c r="AX287" s="350"/>
      <c r="AY287" s="214"/>
    </row>
    <row r="288" spans="2:51" s="426" customFormat="1" ht="15" customHeight="1" x14ac:dyDescent="0.25">
      <c r="B288" s="536"/>
      <c r="C288" s="536"/>
      <c r="D288" s="536"/>
      <c r="E288" s="536"/>
      <c r="F288" s="536"/>
      <c r="G288" s="536"/>
      <c r="H288" s="536"/>
      <c r="I288" s="536"/>
      <c r="J288" s="536"/>
      <c r="K288" s="536"/>
      <c r="L288" s="536"/>
      <c r="M288" s="536"/>
      <c r="N288" s="536"/>
      <c r="O288" s="536"/>
      <c r="P288" s="536"/>
      <c r="Q288" s="536"/>
      <c r="R288" s="536"/>
      <c r="S288" s="536"/>
      <c r="T288" s="537"/>
      <c r="U288" s="537"/>
      <c r="V288" s="537"/>
      <c r="W288" s="537"/>
      <c r="X288" s="537"/>
      <c r="Y288" s="537"/>
      <c r="Z288" s="356"/>
      <c r="AA288" s="537"/>
      <c r="AB288" s="537"/>
      <c r="AC288" s="537"/>
      <c r="AD288" s="537"/>
      <c r="AE288" s="537"/>
      <c r="AF288" s="537"/>
      <c r="AG288" s="537"/>
      <c r="AH288" s="537"/>
      <c r="AI288" s="356"/>
      <c r="AJ288" s="537"/>
      <c r="AK288" s="537"/>
      <c r="AL288" s="537"/>
      <c r="AM288" s="537"/>
      <c r="AN288" s="537"/>
      <c r="AO288" s="537"/>
      <c r="AP288" s="537"/>
      <c r="AQ288" s="537"/>
      <c r="AR288" s="350"/>
      <c r="AS288" s="350"/>
      <c r="AT288" s="350"/>
      <c r="AU288" s="350"/>
      <c r="AV288" s="350"/>
      <c r="AW288" s="350"/>
      <c r="AX288" s="350"/>
      <c r="AY288" s="214"/>
    </row>
    <row r="289" spans="2:51" s="426" customFormat="1" ht="15" customHeight="1" x14ac:dyDescent="0.25">
      <c r="B289" s="536"/>
      <c r="C289" s="536"/>
      <c r="D289" s="536"/>
      <c r="E289" s="536"/>
      <c r="F289" s="536"/>
      <c r="G289" s="536"/>
      <c r="H289" s="536"/>
      <c r="I289" s="536"/>
      <c r="J289" s="536"/>
      <c r="K289" s="536"/>
      <c r="L289" s="536"/>
      <c r="M289" s="536"/>
      <c r="N289" s="536"/>
      <c r="O289" s="536"/>
      <c r="P289" s="536"/>
      <c r="Q289" s="536"/>
      <c r="R289" s="536"/>
      <c r="S289" s="536"/>
      <c r="T289" s="537"/>
      <c r="U289" s="537"/>
      <c r="V289" s="537"/>
      <c r="W289" s="537"/>
      <c r="X289" s="537"/>
      <c r="Y289" s="537"/>
      <c r="Z289" s="356"/>
      <c r="AA289" s="537"/>
      <c r="AB289" s="537"/>
      <c r="AC289" s="537"/>
      <c r="AD289" s="537"/>
      <c r="AE289" s="537"/>
      <c r="AF289" s="537"/>
      <c r="AG289" s="537"/>
      <c r="AH289" s="537"/>
      <c r="AI289" s="356"/>
      <c r="AJ289" s="537"/>
      <c r="AK289" s="537"/>
      <c r="AL289" s="537"/>
      <c r="AM289" s="537"/>
      <c r="AN289" s="537"/>
      <c r="AO289" s="537"/>
      <c r="AP289" s="537"/>
      <c r="AQ289" s="537"/>
      <c r="AR289" s="350"/>
      <c r="AS289" s="350"/>
      <c r="AT289" s="350"/>
      <c r="AU289" s="350"/>
      <c r="AV289" s="350"/>
      <c r="AW289" s="350"/>
      <c r="AX289" s="350"/>
      <c r="AY289" s="214"/>
    </row>
    <row r="290" spans="2:51" s="426" customFormat="1" ht="15" customHeight="1" x14ac:dyDescent="0.25">
      <c r="B290" s="536"/>
      <c r="C290" s="536"/>
      <c r="D290" s="536"/>
      <c r="E290" s="536"/>
      <c r="F290" s="536"/>
      <c r="G290" s="536"/>
      <c r="H290" s="536"/>
      <c r="I290" s="536"/>
      <c r="J290" s="536"/>
      <c r="K290" s="536"/>
      <c r="L290" s="536"/>
      <c r="M290" s="536"/>
      <c r="N290" s="536"/>
      <c r="O290" s="536"/>
      <c r="P290" s="536"/>
      <c r="Q290" s="536"/>
      <c r="R290" s="536"/>
      <c r="S290" s="536"/>
      <c r="T290" s="533"/>
      <c r="U290" s="533"/>
      <c r="V290" s="533"/>
      <c r="W290" s="533"/>
      <c r="X290" s="533"/>
      <c r="Y290" s="533"/>
      <c r="Z290" s="356"/>
      <c r="AA290" s="533"/>
      <c r="AB290" s="533"/>
      <c r="AC290" s="533"/>
      <c r="AD290" s="533"/>
      <c r="AE290" s="533"/>
      <c r="AF290" s="533"/>
      <c r="AG290" s="533"/>
      <c r="AH290" s="533"/>
      <c r="AI290" s="356"/>
      <c r="AJ290" s="533"/>
      <c r="AK290" s="533"/>
      <c r="AL290" s="533"/>
      <c r="AM290" s="533"/>
      <c r="AN290" s="533"/>
      <c r="AO290" s="533"/>
      <c r="AP290" s="533"/>
      <c r="AQ290" s="533"/>
      <c r="AR290" s="350"/>
      <c r="AS290" s="350"/>
      <c r="AT290" s="350"/>
      <c r="AU290" s="350"/>
      <c r="AV290" s="350"/>
      <c r="AW290" s="350"/>
      <c r="AX290" s="350"/>
      <c r="AY290" s="214"/>
    </row>
    <row r="291" spans="2:51" s="426" customFormat="1" ht="15" customHeight="1" x14ac:dyDescent="0.25">
      <c r="B291" s="538"/>
      <c r="C291" s="536"/>
      <c r="D291" s="536"/>
      <c r="E291" s="536"/>
      <c r="F291" s="536"/>
      <c r="G291" s="536"/>
      <c r="H291" s="536"/>
      <c r="I291" s="536"/>
      <c r="J291" s="536"/>
      <c r="K291" s="536"/>
      <c r="L291" s="536"/>
      <c r="M291" s="536"/>
      <c r="N291" s="536"/>
      <c r="O291" s="536"/>
      <c r="P291" s="536"/>
      <c r="Q291" s="536"/>
      <c r="R291" s="536"/>
      <c r="S291" s="536"/>
      <c r="T291" s="533"/>
      <c r="U291" s="533"/>
      <c r="V291" s="533"/>
      <c r="W291" s="533"/>
      <c r="X291" s="533"/>
      <c r="Y291" s="533"/>
      <c r="Z291" s="356"/>
      <c r="AA291" s="533"/>
      <c r="AB291" s="533"/>
      <c r="AC291" s="533"/>
      <c r="AD291" s="533"/>
      <c r="AE291" s="533"/>
      <c r="AF291" s="533"/>
      <c r="AG291" s="533"/>
      <c r="AH291" s="533"/>
      <c r="AI291" s="356"/>
      <c r="AJ291" s="533"/>
      <c r="AK291" s="533"/>
      <c r="AL291" s="533"/>
      <c r="AM291" s="533"/>
      <c r="AN291" s="533"/>
      <c r="AO291" s="533"/>
      <c r="AP291" s="533"/>
      <c r="AQ291" s="533"/>
      <c r="AR291" s="350"/>
      <c r="AS291" s="350"/>
      <c r="AT291" s="350"/>
      <c r="AU291" s="350"/>
      <c r="AV291" s="350"/>
      <c r="AW291" s="350"/>
      <c r="AX291" s="350"/>
      <c r="AY291" s="214"/>
    </row>
    <row r="292" spans="2:51" s="426" customFormat="1" ht="15" customHeight="1" x14ac:dyDescent="0.25">
      <c r="B292" s="536"/>
      <c r="C292" s="536"/>
      <c r="D292" s="536"/>
      <c r="E292" s="536"/>
      <c r="F292" s="536"/>
      <c r="G292" s="536"/>
      <c r="H292" s="536"/>
      <c r="I292" s="536"/>
      <c r="J292" s="536"/>
      <c r="K292" s="536"/>
      <c r="L292" s="536"/>
      <c r="M292" s="536"/>
      <c r="N292" s="536"/>
      <c r="O292" s="536"/>
      <c r="P292" s="536"/>
      <c r="Q292" s="536"/>
      <c r="R292" s="536"/>
      <c r="S292" s="536"/>
      <c r="T292" s="537"/>
      <c r="U292" s="537"/>
      <c r="V292" s="537"/>
      <c r="W292" s="537"/>
      <c r="X292" s="537"/>
      <c r="Y292" s="537"/>
      <c r="Z292" s="356"/>
      <c r="AA292" s="537"/>
      <c r="AB292" s="537"/>
      <c r="AC292" s="537"/>
      <c r="AD292" s="537"/>
      <c r="AE292" s="537"/>
      <c r="AF292" s="537"/>
      <c r="AG292" s="537"/>
      <c r="AH292" s="537"/>
      <c r="AI292" s="356"/>
      <c r="AJ292" s="537"/>
      <c r="AK292" s="537"/>
      <c r="AL292" s="537"/>
      <c r="AM292" s="537"/>
      <c r="AN292" s="537"/>
      <c r="AO292" s="537"/>
      <c r="AP292" s="537"/>
      <c r="AQ292" s="537"/>
      <c r="AR292" s="350"/>
      <c r="AS292" s="350"/>
      <c r="AT292" s="350"/>
      <c r="AU292" s="350"/>
      <c r="AV292" s="350"/>
      <c r="AW292" s="350"/>
      <c r="AX292" s="350"/>
      <c r="AY292" s="214"/>
    </row>
    <row r="293" spans="2:51" s="426" customFormat="1" ht="15" customHeight="1" x14ac:dyDescent="0.25">
      <c r="B293" s="536"/>
      <c r="C293" s="536"/>
      <c r="D293" s="536"/>
      <c r="E293" s="536"/>
      <c r="F293" s="536"/>
      <c r="G293" s="536"/>
      <c r="H293" s="536"/>
      <c r="I293" s="536"/>
      <c r="J293" s="536"/>
      <c r="K293" s="536"/>
      <c r="L293" s="536"/>
      <c r="M293" s="536"/>
      <c r="N293" s="536"/>
      <c r="O293" s="536"/>
      <c r="P293" s="536"/>
      <c r="Q293" s="536"/>
      <c r="R293" s="536"/>
      <c r="S293" s="536"/>
      <c r="T293" s="537"/>
      <c r="U293" s="537"/>
      <c r="V293" s="537"/>
      <c r="W293" s="537"/>
      <c r="X293" s="537"/>
      <c r="Y293" s="537"/>
      <c r="Z293" s="356"/>
      <c r="AA293" s="537"/>
      <c r="AB293" s="537"/>
      <c r="AC293" s="537"/>
      <c r="AD293" s="537"/>
      <c r="AE293" s="537"/>
      <c r="AF293" s="537"/>
      <c r="AG293" s="537"/>
      <c r="AH293" s="537"/>
      <c r="AI293" s="356"/>
      <c r="AJ293" s="537"/>
      <c r="AK293" s="537"/>
      <c r="AL293" s="537"/>
      <c r="AM293" s="537"/>
      <c r="AN293" s="537"/>
      <c r="AO293" s="537"/>
      <c r="AP293" s="537"/>
      <c r="AQ293" s="537"/>
      <c r="AR293" s="350"/>
      <c r="AS293" s="350"/>
      <c r="AT293" s="350"/>
      <c r="AU293" s="350"/>
      <c r="AV293" s="350"/>
      <c r="AW293" s="350"/>
      <c r="AX293" s="350"/>
      <c r="AY293" s="214"/>
    </row>
    <row r="294" spans="2:51" s="426" customFormat="1" ht="15" customHeight="1" x14ac:dyDescent="0.25">
      <c r="B294" s="536"/>
      <c r="C294" s="536"/>
      <c r="D294" s="536"/>
      <c r="E294" s="536"/>
      <c r="F294" s="536"/>
      <c r="G294" s="536"/>
      <c r="H294" s="536"/>
      <c r="I294" s="536"/>
      <c r="J294" s="536"/>
      <c r="K294" s="536"/>
      <c r="L294" s="536"/>
      <c r="M294" s="536"/>
      <c r="N294" s="536"/>
      <c r="O294" s="536"/>
      <c r="P294" s="536"/>
      <c r="Q294" s="536"/>
      <c r="R294" s="536"/>
      <c r="S294" s="536"/>
      <c r="T294" s="537"/>
      <c r="U294" s="537"/>
      <c r="V294" s="537"/>
      <c r="W294" s="537"/>
      <c r="X294" s="537"/>
      <c r="Y294" s="537"/>
      <c r="Z294" s="356"/>
      <c r="AA294" s="537"/>
      <c r="AB294" s="537"/>
      <c r="AC294" s="537"/>
      <c r="AD294" s="537"/>
      <c r="AE294" s="537"/>
      <c r="AF294" s="537"/>
      <c r="AG294" s="537"/>
      <c r="AH294" s="537"/>
      <c r="AI294" s="356"/>
      <c r="AJ294" s="537"/>
      <c r="AK294" s="537"/>
      <c r="AL294" s="537"/>
      <c r="AM294" s="537"/>
      <c r="AN294" s="537"/>
      <c r="AO294" s="537"/>
      <c r="AP294" s="537"/>
      <c r="AQ294" s="537"/>
      <c r="AR294" s="350"/>
      <c r="AS294" s="350"/>
      <c r="AT294" s="350"/>
      <c r="AU294" s="350"/>
      <c r="AV294" s="350"/>
      <c r="AW294" s="350"/>
      <c r="AX294" s="350"/>
      <c r="AY294" s="214"/>
    </row>
    <row r="295" spans="2:51" s="426" customFormat="1" ht="15" customHeight="1" x14ac:dyDescent="0.25">
      <c r="B295" s="536"/>
      <c r="C295" s="536"/>
      <c r="D295" s="536"/>
      <c r="E295" s="536"/>
      <c r="F295" s="536"/>
      <c r="G295" s="536"/>
      <c r="H295" s="536"/>
      <c r="I295" s="536"/>
      <c r="J295" s="536"/>
      <c r="K295" s="536"/>
      <c r="L295" s="536"/>
      <c r="M295" s="536"/>
      <c r="N295" s="536"/>
      <c r="O295" s="536"/>
      <c r="P295" s="536"/>
      <c r="Q295" s="536"/>
      <c r="R295" s="536"/>
      <c r="S295" s="536"/>
      <c r="T295" s="533"/>
      <c r="U295" s="533"/>
      <c r="V295" s="533"/>
      <c r="W295" s="533"/>
      <c r="X295" s="533"/>
      <c r="Y295" s="533"/>
      <c r="Z295" s="356"/>
      <c r="AA295" s="533"/>
      <c r="AB295" s="533"/>
      <c r="AC295" s="533"/>
      <c r="AD295" s="533"/>
      <c r="AE295" s="533"/>
      <c r="AF295" s="533"/>
      <c r="AG295" s="533"/>
      <c r="AH295" s="533"/>
      <c r="AI295" s="356"/>
      <c r="AJ295" s="533"/>
      <c r="AK295" s="533"/>
      <c r="AL295" s="533"/>
      <c r="AM295" s="533"/>
      <c r="AN295" s="533"/>
      <c r="AO295" s="533"/>
      <c r="AP295" s="533"/>
      <c r="AQ295" s="533"/>
      <c r="AR295" s="350"/>
      <c r="AS295" s="350"/>
      <c r="AT295" s="350"/>
      <c r="AU295" s="350"/>
      <c r="AV295" s="350"/>
      <c r="AW295" s="350"/>
      <c r="AX295" s="350"/>
      <c r="AY295" s="214"/>
    </row>
    <row r="296" spans="2:51" s="426" customFormat="1" ht="15" customHeight="1" x14ac:dyDescent="0.25">
      <c r="B296" s="536"/>
      <c r="C296" s="536"/>
      <c r="D296" s="536"/>
      <c r="E296" s="536"/>
      <c r="F296" s="536"/>
      <c r="G296" s="536"/>
      <c r="H296" s="536"/>
      <c r="I296" s="536"/>
      <c r="J296" s="536"/>
      <c r="K296" s="536"/>
      <c r="L296" s="536"/>
      <c r="M296" s="536"/>
      <c r="N296" s="536"/>
      <c r="O296" s="536"/>
      <c r="P296" s="536"/>
      <c r="Q296" s="536"/>
      <c r="R296" s="536"/>
      <c r="S296" s="536"/>
      <c r="T296" s="537"/>
      <c r="U296" s="537"/>
      <c r="V296" s="537"/>
      <c r="W296" s="537"/>
      <c r="X296" s="537"/>
      <c r="Y296" s="537"/>
      <c r="Z296" s="356"/>
      <c r="AA296" s="537"/>
      <c r="AB296" s="537"/>
      <c r="AC296" s="537"/>
      <c r="AD296" s="537"/>
      <c r="AE296" s="537"/>
      <c r="AF296" s="537"/>
      <c r="AG296" s="537"/>
      <c r="AH296" s="537"/>
      <c r="AI296" s="356"/>
      <c r="AJ296" s="537"/>
      <c r="AK296" s="537"/>
      <c r="AL296" s="537"/>
      <c r="AM296" s="537"/>
      <c r="AN296" s="537"/>
      <c r="AO296" s="537"/>
      <c r="AP296" s="537"/>
      <c r="AQ296" s="537"/>
      <c r="AR296" s="350"/>
      <c r="AS296" s="350"/>
      <c r="AT296" s="350"/>
      <c r="AU296" s="350"/>
      <c r="AV296" s="350"/>
      <c r="AW296" s="350"/>
      <c r="AX296" s="350"/>
      <c r="AY296" s="214"/>
    </row>
    <row r="297" spans="2:51" s="426" customFormat="1" ht="15" customHeight="1" x14ac:dyDescent="0.25">
      <c r="B297" s="536"/>
      <c r="C297" s="536"/>
      <c r="D297" s="536"/>
      <c r="E297" s="536"/>
      <c r="F297" s="536"/>
      <c r="G297" s="536"/>
      <c r="H297" s="536"/>
      <c r="I297" s="536"/>
      <c r="J297" s="536"/>
      <c r="K297" s="536"/>
      <c r="L297" s="536"/>
      <c r="M297" s="536"/>
      <c r="N297" s="536"/>
      <c r="O297" s="536"/>
      <c r="P297" s="536"/>
      <c r="Q297" s="536"/>
      <c r="R297" s="536"/>
      <c r="S297" s="536"/>
      <c r="T297" s="537"/>
      <c r="U297" s="537"/>
      <c r="V297" s="537"/>
      <c r="W297" s="537"/>
      <c r="X297" s="537"/>
      <c r="Y297" s="537"/>
      <c r="Z297" s="356"/>
      <c r="AA297" s="537"/>
      <c r="AB297" s="537"/>
      <c r="AC297" s="537"/>
      <c r="AD297" s="537"/>
      <c r="AE297" s="537"/>
      <c r="AF297" s="537"/>
      <c r="AG297" s="537"/>
      <c r="AH297" s="537"/>
      <c r="AI297" s="356"/>
      <c r="AJ297" s="537"/>
      <c r="AK297" s="537"/>
      <c r="AL297" s="537"/>
      <c r="AM297" s="537"/>
      <c r="AN297" s="537"/>
      <c r="AO297" s="537"/>
      <c r="AP297" s="537"/>
      <c r="AQ297" s="537"/>
      <c r="AR297" s="350"/>
      <c r="AS297" s="350"/>
      <c r="AT297" s="350"/>
      <c r="AU297" s="350"/>
      <c r="AV297" s="350"/>
      <c r="AW297" s="350"/>
      <c r="AX297" s="350"/>
      <c r="AY297" s="214"/>
    </row>
    <row r="298" spans="2:51" s="426" customFormat="1" ht="15" customHeight="1" x14ac:dyDescent="0.25">
      <c r="B298" s="536"/>
      <c r="C298" s="536"/>
      <c r="D298" s="536"/>
      <c r="E298" s="536"/>
      <c r="F298" s="536"/>
      <c r="G298" s="536"/>
      <c r="H298" s="536"/>
      <c r="I298" s="536"/>
      <c r="J298" s="536"/>
      <c r="K298" s="536"/>
      <c r="L298" s="536"/>
      <c r="M298" s="536"/>
      <c r="N298" s="536"/>
      <c r="O298" s="536"/>
      <c r="P298" s="536"/>
      <c r="Q298" s="536"/>
      <c r="R298" s="536"/>
      <c r="S298" s="536"/>
      <c r="T298" s="537"/>
      <c r="U298" s="537"/>
      <c r="V298" s="537"/>
      <c r="W298" s="537"/>
      <c r="X298" s="537"/>
      <c r="Y298" s="537"/>
      <c r="Z298" s="356"/>
      <c r="AA298" s="537"/>
      <c r="AB298" s="537"/>
      <c r="AC298" s="537"/>
      <c r="AD298" s="537"/>
      <c r="AE298" s="537"/>
      <c r="AF298" s="537"/>
      <c r="AG298" s="537"/>
      <c r="AH298" s="537"/>
      <c r="AI298" s="356"/>
      <c r="AJ298" s="537"/>
      <c r="AK298" s="537"/>
      <c r="AL298" s="537"/>
      <c r="AM298" s="537"/>
      <c r="AN298" s="537"/>
      <c r="AO298" s="537"/>
      <c r="AP298" s="537"/>
      <c r="AQ298" s="537"/>
      <c r="AR298" s="350"/>
      <c r="AS298" s="350"/>
      <c r="AT298" s="350"/>
      <c r="AU298" s="350"/>
      <c r="AV298" s="350"/>
      <c r="AW298" s="350"/>
      <c r="AX298" s="350"/>
      <c r="AY298" s="214"/>
    </row>
    <row r="299" spans="2:51" s="426" customFormat="1" ht="15" customHeight="1" x14ac:dyDescent="0.25">
      <c r="B299" s="536"/>
      <c r="C299" s="536"/>
      <c r="D299" s="536"/>
      <c r="E299" s="536"/>
      <c r="F299" s="536"/>
      <c r="G299" s="536"/>
      <c r="H299" s="536"/>
      <c r="I299" s="536"/>
      <c r="J299" s="536"/>
      <c r="K299" s="536"/>
      <c r="L299" s="536"/>
      <c r="M299" s="536"/>
      <c r="N299" s="536"/>
      <c r="O299" s="536"/>
      <c r="P299" s="536"/>
      <c r="Q299" s="536"/>
      <c r="R299" s="536"/>
      <c r="S299" s="536"/>
      <c r="T299" s="537"/>
      <c r="U299" s="537"/>
      <c r="V299" s="537"/>
      <c r="W299" s="537"/>
      <c r="X299" s="537"/>
      <c r="Y299" s="537"/>
      <c r="Z299" s="356"/>
      <c r="AA299" s="537"/>
      <c r="AB299" s="537"/>
      <c r="AC299" s="537"/>
      <c r="AD299" s="537"/>
      <c r="AE299" s="537"/>
      <c r="AF299" s="537"/>
      <c r="AG299" s="537"/>
      <c r="AH299" s="537"/>
      <c r="AI299" s="356"/>
      <c r="AJ299" s="537"/>
      <c r="AK299" s="537"/>
      <c r="AL299" s="537"/>
      <c r="AM299" s="537"/>
      <c r="AN299" s="537"/>
      <c r="AO299" s="537"/>
      <c r="AP299" s="537"/>
      <c r="AQ299" s="537"/>
      <c r="AR299" s="350"/>
      <c r="AS299" s="350"/>
      <c r="AT299" s="350"/>
      <c r="AU299" s="350"/>
      <c r="AV299" s="350"/>
      <c r="AW299" s="350"/>
      <c r="AX299" s="350"/>
      <c r="AY299" s="214"/>
    </row>
    <row r="300" spans="2:51" s="426" customFormat="1" ht="15" customHeight="1" x14ac:dyDescent="0.25">
      <c r="B300" s="536"/>
      <c r="C300" s="536"/>
      <c r="D300" s="536"/>
      <c r="E300" s="536"/>
      <c r="F300" s="536"/>
      <c r="G300" s="536"/>
      <c r="H300" s="536"/>
      <c r="I300" s="536"/>
      <c r="J300" s="536"/>
      <c r="K300" s="536"/>
      <c r="L300" s="536"/>
      <c r="M300" s="536"/>
      <c r="N300" s="536"/>
      <c r="O300" s="536"/>
      <c r="P300" s="536"/>
      <c r="Q300" s="536"/>
      <c r="R300" s="536"/>
      <c r="S300" s="536"/>
      <c r="T300" s="533"/>
      <c r="U300" s="533"/>
      <c r="V300" s="533"/>
      <c r="W300" s="533"/>
      <c r="X300" s="533"/>
      <c r="Y300" s="533"/>
      <c r="Z300" s="356"/>
      <c r="AA300" s="533"/>
      <c r="AB300" s="533"/>
      <c r="AC300" s="533"/>
      <c r="AD300" s="533"/>
      <c r="AE300" s="533"/>
      <c r="AF300" s="533"/>
      <c r="AG300" s="533"/>
      <c r="AH300" s="533"/>
      <c r="AI300" s="356"/>
      <c r="AJ300" s="533"/>
      <c r="AK300" s="533"/>
      <c r="AL300" s="533"/>
      <c r="AM300" s="533"/>
      <c r="AN300" s="533"/>
      <c r="AO300" s="533"/>
      <c r="AP300" s="533"/>
      <c r="AQ300" s="533"/>
      <c r="AR300" s="350"/>
      <c r="AS300" s="350"/>
      <c r="AT300" s="350"/>
      <c r="AU300" s="350"/>
      <c r="AV300" s="350"/>
      <c r="AW300" s="350"/>
      <c r="AX300" s="350"/>
      <c r="AY300" s="214"/>
    </row>
    <row r="301" spans="2:51" s="426" customFormat="1" ht="15" customHeight="1" x14ac:dyDescent="0.25">
      <c r="B301" s="538"/>
      <c r="C301" s="536"/>
      <c r="D301" s="536"/>
      <c r="E301" s="536"/>
      <c r="F301" s="536"/>
      <c r="G301" s="536"/>
      <c r="H301" s="536"/>
      <c r="I301" s="536"/>
      <c r="J301" s="536"/>
      <c r="K301" s="536"/>
      <c r="L301" s="536"/>
      <c r="M301" s="536"/>
      <c r="N301" s="536"/>
      <c r="O301" s="536"/>
      <c r="P301" s="536"/>
      <c r="Q301" s="536"/>
      <c r="R301" s="536"/>
      <c r="S301" s="536"/>
      <c r="T301" s="533"/>
      <c r="U301" s="533"/>
      <c r="V301" s="533"/>
      <c r="W301" s="533"/>
      <c r="X301" s="533"/>
      <c r="Y301" s="533"/>
      <c r="Z301" s="356"/>
      <c r="AA301" s="533"/>
      <c r="AB301" s="533"/>
      <c r="AC301" s="533"/>
      <c r="AD301" s="533"/>
      <c r="AE301" s="533"/>
      <c r="AF301" s="533"/>
      <c r="AG301" s="533"/>
      <c r="AH301" s="533"/>
      <c r="AI301" s="356"/>
      <c r="AJ301" s="533"/>
      <c r="AK301" s="533"/>
      <c r="AL301" s="533"/>
      <c r="AM301" s="533"/>
      <c r="AN301" s="533"/>
      <c r="AO301" s="533"/>
      <c r="AP301" s="533"/>
      <c r="AQ301" s="533"/>
      <c r="AR301" s="350"/>
      <c r="AS301" s="350"/>
      <c r="AT301" s="350"/>
      <c r="AU301" s="350"/>
      <c r="AV301" s="350"/>
      <c r="AW301" s="350"/>
      <c r="AX301" s="350"/>
      <c r="AY301" s="214"/>
    </row>
    <row r="302" spans="2:51" s="426" customFormat="1" ht="15" customHeight="1" x14ac:dyDescent="0.25">
      <c r="B302" s="536"/>
      <c r="C302" s="536"/>
      <c r="D302" s="536"/>
      <c r="E302" s="536"/>
      <c r="F302" s="536"/>
      <c r="G302" s="536"/>
      <c r="H302" s="536"/>
      <c r="I302" s="536"/>
      <c r="J302" s="536"/>
      <c r="K302" s="536"/>
      <c r="L302" s="536"/>
      <c r="M302" s="536"/>
      <c r="N302" s="536"/>
      <c r="O302" s="536"/>
      <c r="P302" s="536"/>
      <c r="Q302" s="536"/>
      <c r="R302" s="536"/>
      <c r="S302" s="536"/>
      <c r="T302" s="537"/>
      <c r="U302" s="537"/>
      <c r="V302" s="537"/>
      <c r="W302" s="537"/>
      <c r="X302" s="537"/>
      <c r="Y302" s="537"/>
      <c r="Z302" s="356"/>
      <c r="AA302" s="537"/>
      <c r="AB302" s="537"/>
      <c r="AC302" s="537"/>
      <c r="AD302" s="537"/>
      <c r="AE302" s="537"/>
      <c r="AF302" s="537"/>
      <c r="AG302" s="537"/>
      <c r="AH302" s="537"/>
      <c r="AI302" s="356"/>
      <c r="AJ302" s="537"/>
      <c r="AK302" s="537"/>
      <c r="AL302" s="537"/>
      <c r="AM302" s="537"/>
      <c r="AN302" s="537"/>
      <c r="AO302" s="537"/>
      <c r="AP302" s="537"/>
      <c r="AQ302" s="537"/>
      <c r="AR302" s="350"/>
      <c r="AS302" s="350"/>
      <c r="AT302" s="350"/>
      <c r="AU302" s="350"/>
      <c r="AV302" s="350"/>
      <c r="AW302" s="350"/>
      <c r="AX302" s="350"/>
      <c r="AY302" s="214"/>
    </row>
    <row r="303" spans="2:51" s="426" customFormat="1" ht="15" customHeight="1" x14ac:dyDescent="0.25">
      <c r="B303" s="536"/>
      <c r="C303" s="536"/>
      <c r="D303" s="536"/>
      <c r="E303" s="536"/>
      <c r="F303" s="536"/>
      <c r="G303" s="536"/>
      <c r="H303" s="536"/>
      <c r="I303" s="536"/>
      <c r="J303" s="536"/>
      <c r="K303" s="536"/>
      <c r="L303" s="536"/>
      <c r="M303" s="536"/>
      <c r="N303" s="536"/>
      <c r="O303" s="536"/>
      <c r="P303" s="536"/>
      <c r="Q303" s="536"/>
      <c r="R303" s="536"/>
      <c r="S303" s="536"/>
      <c r="T303" s="537"/>
      <c r="U303" s="537"/>
      <c r="V303" s="537"/>
      <c r="W303" s="537"/>
      <c r="X303" s="537"/>
      <c r="Y303" s="537"/>
      <c r="Z303" s="356"/>
      <c r="AA303" s="537"/>
      <c r="AB303" s="537"/>
      <c r="AC303" s="537"/>
      <c r="AD303" s="537"/>
      <c r="AE303" s="537"/>
      <c r="AF303" s="537"/>
      <c r="AG303" s="537"/>
      <c r="AH303" s="537"/>
      <c r="AI303" s="356"/>
      <c r="AJ303" s="537"/>
      <c r="AK303" s="537"/>
      <c r="AL303" s="537"/>
      <c r="AM303" s="537"/>
      <c r="AN303" s="537"/>
      <c r="AO303" s="537"/>
      <c r="AP303" s="537"/>
      <c r="AQ303" s="537"/>
      <c r="AR303" s="350"/>
      <c r="AS303" s="350"/>
      <c r="AT303" s="350"/>
      <c r="AU303" s="350"/>
      <c r="AV303" s="350"/>
      <c r="AW303" s="350"/>
      <c r="AX303" s="350"/>
      <c r="AY303" s="214"/>
    </row>
    <row r="304" spans="2:51" s="426" customFormat="1" ht="15" customHeight="1" x14ac:dyDescent="0.25">
      <c r="B304" s="536"/>
      <c r="C304" s="536"/>
      <c r="D304" s="536"/>
      <c r="E304" s="536"/>
      <c r="F304" s="536"/>
      <c r="G304" s="536"/>
      <c r="H304" s="536"/>
      <c r="I304" s="536"/>
      <c r="J304" s="536"/>
      <c r="K304" s="536"/>
      <c r="L304" s="536"/>
      <c r="M304" s="536"/>
      <c r="N304" s="536"/>
      <c r="O304" s="536"/>
      <c r="P304" s="536"/>
      <c r="Q304" s="536"/>
      <c r="R304" s="536"/>
      <c r="S304" s="536"/>
      <c r="T304" s="537"/>
      <c r="U304" s="537"/>
      <c r="V304" s="537"/>
      <c r="W304" s="537"/>
      <c r="X304" s="537"/>
      <c r="Y304" s="537"/>
      <c r="Z304" s="356"/>
      <c r="AA304" s="537"/>
      <c r="AB304" s="537"/>
      <c r="AC304" s="537"/>
      <c r="AD304" s="537"/>
      <c r="AE304" s="537"/>
      <c r="AF304" s="537"/>
      <c r="AG304" s="537"/>
      <c r="AH304" s="537"/>
      <c r="AI304" s="356"/>
      <c r="AJ304" s="537"/>
      <c r="AK304" s="537"/>
      <c r="AL304" s="537"/>
      <c r="AM304" s="537"/>
      <c r="AN304" s="537"/>
      <c r="AO304" s="537"/>
      <c r="AP304" s="537"/>
      <c r="AQ304" s="537"/>
      <c r="AR304" s="350"/>
      <c r="AS304" s="350"/>
      <c r="AT304" s="350"/>
      <c r="AU304" s="350"/>
      <c r="AV304" s="350"/>
      <c r="AW304" s="350"/>
      <c r="AX304" s="350"/>
      <c r="AY304" s="214"/>
    </row>
    <row r="305" spans="2:51" s="426" customFormat="1" ht="15" customHeight="1" x14ac:dyDescent="0.25">
      <c r="B305" s="536"/>
      <c r="C305" s="536"/>
      <c r="D305" s="536"/>
      <c r="E305" s="536"/>
      <c r="F305" s="536"/>
      <c r="G305" s="536"/>
      <c r="H305" s="536"/>
      <c r="I305" s="536"/>
      <c r="J305" s="536"/>
      <c r="K305" s="536"/>
      <c r="L305" s="536"/>
      <c r="M305" s="536"/>
      <c r="N305" s="536"/>
      <c r="O305" s="536"/>
      <c r="P305" s="536"/>
      <c r="Q305" s="536"/>
      <c r="R305" s="536"/>
      <c r="S305" s="536"/>
      <c r="T305" s="533"/>
      <c r="U305" s="533"/>
      <c r="V305" s="533"/>
      <c r="W305" s="533"/>
      <c r="X305" s="533"/>
      <c r="Y305" s="533"/>
      <c r="Z305" s="356"/>
      <c r="AA305" s="533"/>
      <c r="AB305" s="533"/>
      <c r="AC305" s="533"/>
      <c r="AD305" s="533"/>
      <c r="AE305" s="533"/>
      <c r="AF305" s="533"/>
      <c r="AG305" s="533"/>
      <c r="AH305" s="533"/>
      <c r="AI305" s="356"/>
      <c r="AJ305" s="533"/>
      <c r="AK305" s="533"/>
      <c r="AL305" s="533"/>
      <c r="AM305" s="533"/>
      <c r="AN305" s="533"/>
      <c r="AO305" s="533"/>
      <c r="AP305" s="533"/>
      <c r="AQ305" s="533"/>
      <c r="AR305" s="350"/>
      <c r="AS305" s="350"/>
      <c r="AT305" s="350"/>
      <c r="AU305" s="350"/>
      <c r="AV305" s="350"/>
      <c r="AW305" s="350"/>
      <c r="AX305" s="350"/>
      <c r="AY305" s="214"/>
    </row>
    <row r="306" spans="2:51" s="426" customFormat="1" ht="15" customHeight="1" x14ac:dyDescent="0.25">
      <c r="B306" s="536"/>
      <c r="C306" s="536"/>
      <c r="D306" s="536"/>
      <c r="E306" s="536"/>
      <c r="F306" s="536"/>
      <c r="G306" s="536"/>
      <c r="H306" s="536"/>
      <c r="I306" s="536"/>
      <c r="J306" s="536"/>
      <c r="K306" s="536"/>
      <c r="L306" s="536"/>
      <c r="M306" s="536"/>
      <c r="N306" s="536"/>
      <c r="O306" s="536"/>
      <c r="P306" s="536"/>
      <c r="Q306" s="536"/>
      <c r="R306" s="536"/>
      <c r="S306" s="536"/>
      <c r="T306" s="537"/>
      <c r="U306" s="537"/>
      <c r="V306" s="537"/>
      <c r="W306" s="537"/>
      <c r="X306" s="537"/>
      <c r="Y306" s="537"/>
      <c r="Z306" s="356"/>
      <c r="AA306" s="537"/>
      <c r="AB306" s="537"/>
      <c r="AC306" s="537"/>
      <c r="AD306" s="537"/>
      <c r="AE306" s="537"/>
      <c r="AF306" s="537"/>
      <c r="AG306" s="537"/>
      <c r="AH306" s="537"/>
      <c r="AI306" s="356"/>
      <c r="AJ306" s="537"/>
      <c r="AK306" s="537"/>
      <c r="AL306" s="537"/>
      <c r="AM306" s="537"/>
      <c r="AN306" s="537"/>
      <c r="AO306" s="537"/>
      <c r="AP306" s="537"/>
      <c r="AQ306" s="537"/>
      <c r="AR306" s="350"/>
      <c r="AS306" s="350"/>
      <c r="AT306" s="350"/>
      <c r="AU306" s="350"/>
      <c r="AV306" s="350"/>
      <c r="AW306" s="350"/>
      <c r="AX306" s="350"/>
      <c r="AY306" s="214"/>
    </row>
    <row r="307" spans="2:51" s="426" customFormat="1" ht="15" customHeight="1" x14ac:dyDescent="0.25">
      <c r="B307" s="536"/>
      <c r="C307" s="536"/>
      <c r="D307" s="536"/>
      <c r="E307" s="536"/>
      <c r="F307" s="536"/>
      <c r="G307" s="536"/>
      <c r="H307" s="536"/>
      <c r="I307" s="536"/>
      <c r="J307" s="536"/>
      <c r="K307" s="536"/>
      <c r="L307" s="536"/>
      <c r="M307" s="536"/>
      <c r="N307" s="536"/>
      <c r="O307" s="536"/>
      <c r="P307" s="536"/>
      <c r="Q307" s="536"/>
      <c r="R307" s="536"/>
      <c r="S307" s="536"/>
      <c r="T307" s="537"/>
      <c r="U307" s="537"/>
      <c r="V307" s="537"/>
      <c r="W307" s="537"/>
      <c r="X307" s="537"/>
      <c r="Y307" s="537"/>
      <c r="Z307" s="356"/>
      <c r="AA307" s="537"/>
      <c r="AB307" s="537"/>
      <c r="AC307" s="537"/>
      <c r="AD307" s="537"/>
      <c r="AE307" s="537"/>
      <c r="AF307" s="537"/>
      <c r="AG307" s="537"/>
      <c r="AH307" s="537"/>
      <c r="AI307" s="356"/>
      <c r="AJ307" s="537"/>
      <c r="AK307" s="537"/>
      <c r="AL307" s="537"/>
      <c r="AM307" s="537"/>
      <c r="AN307" s="537"/>
      <c r="AO307" s="537"/>
      <c r="AP307" s="537"/>
      <c r="AQ307" s="537"/>
      <c r="AR307" s="350"/>
      <c r="AS307" s="350"/>
      <c r="AT307" s="350"/>
      <c r="AU307" s="350"/>
      <c r="AV307" s="350"/>
      <c r="AW307" s="350"/>
      <c r="AX307" s="350"/>
      <c r="AY307" s="214"/>
    </row>
    <row r="308" spans="2:51" s="426" customFormat="1" ht="15" customHeight="1" x14ac:dyDescent="0.25">
      <c r="B308" s="536"/>
      <c r="C308" s="536"/>
      <c r="D308" s="536"/>
      <c r="E308" s="536"/>
      <c r="F308" s="536"/>
      <c r="G308" s="536"/>
      <c r="H308" s="536"/>
      <c r="I308" s="536"/>
      <c r="J308" s="536"/>
      <c r="K308" s="536"/>
      <c r="L308" s="536"/>
      <c r="M308" s="536"/>
      <c r="N308" s="536"/>
      <c r="O308" s="536"/>
      <c r="P308" s="536"/>
      <c r="Q308" s="536"/>
      <c r="R308" s="536"/>
      <c r="S308" s="536"/>
      <c r="T308" s="537"/>
      <c r="U308" s="537"/>
      <c r="V308" s="537"/>
      <c r="W308" s="537"/>
      <c r="X308" s="537"/>
      <c r="Y308" s="537"/>
      <c r="Z308" s="356"/>
      <c r="AA308" s="537"/>
      <c r="AB308" s="537"/>
      <c r="AC308" s="537"/>
      <c r="AD308" s="537"/>
      <c r="AE308" s="537"/>
      <c r="AF308" s="537"/>
      <c r="AG308" s="537"/>
      <c r="AH308" s="537"/>
      <c r="AI308" s="356"/>
      <c r="AJ308" s="537"/>
      <c r="AK308" s="537"/>
      <c r="AL308" s="537"/>
      <c r="AM308" s="537"/>
      <c r="AN308" s="537"/>
      <c r="AO308" s="537"/>
      <c r="AP308" s="537"/>
      <c r="AQ308" s="537"/>
      <c r="AR308" s="350"/>
      <c r="AS308" s="350"/>
      <c r="AT308" s="350"/>
      <c r="AU308" s="350"/>
      <c r="AV308" s="350"/>
      <c r="AW308" s="350"/>
      <c r="AX308" s="350"/>
      <c r="AY308" s="214"/>
    </row>
    <row r="309" spans="2:51" s="426" customFormat="1" ht="15" customHeight="1" x14ac:dyDescent="0.25">
      <c r="B309" s="536"/>
      <c r="C309" s="536"/>
      <c r="D309" s="536"/>
      <c r="E309" s="536"/>
      <c r="F309" s="536"/>
      <c r="G309" s="536"/>
      <c r="H309" s="536"/>
      <c r="I309" s="536"/>
      <c r="J309" s="536"/>
      <c r="K309" s="536"/>
      <c r="L309" s="536"/>
      <c r="M309" s="536"/>
      <c r="N309" s="536"/>
      <c r="O309" s="536"/>
      <c r="P309" s="536"/>
      <c r="Q309" s="536"/>
      <c r="R309" s="536"/>
      <c r="S309" s="536"/>
      <c r="T309" s="533"/>
      <c r="U309" s="533"/>
      <c r="V309" s="533"/>
      <c r="W309" s="533"/>
      <c r="X309" s="533"/>
      <c r="Y309" s="533"/>
      <c r="Z309" s="356"/>
      <c r="AA309" s="533"/>
      <c r="AB309" s="533"/>
      <c r="AC309" s="533"/>
      <c r="AD309" s="533"/>
      <c r="AE309" s="533"/>
      <c r="AF309" s="533"/>
      <c r="AG309" s="533"/>
      <c r="AH309" s="533"/>
      <c r="AI309" s="356"/>
      <c r="AJ309" s="533"/>
      <c r="AK309" s="533"/>
      <c r="AL309" s="533"/>
      <c r="AM309" s="533"/>
      <c r="AN309" s="533"/>
      <c r="AO309" s="533"/>
      <c r="AP309" s="533"/>
      <c r="AQ309" s="533"/>
      <c r="AR309" s="350"/>
      <c r="AS309" s="350"/>
      <c r="AT309" s="350"/>
      <c r="AU309" s="350"/>
      <c r="AV309" s="350"/>
      <c r="AW309" s="350"/>
      <c r="AX309" s="350"/>
      <c r="AY309" s="214"/>
    </row>
    <row r="310" spans="2:51" s="426" customFormat="1" ht="15" customHeight="1" x14ac:dyDescent="0.25">
      <c r="B310" s="538"/>
      <c r="C310" s="536"/>
      <c r="D310" s="536"/>
      <c r="E310" s="536"/>
      <c r="F310" s="536"/>
      <c r="G310" s="536"/>
      <c r="H310" s="536"/>
      <c r="I310" s="536"/>
      <c r="J310" s="536"/>
      <c r="K310" s="536"/>
      <c r="L310" s="536"/>
      <c r="M310" s="536"/>
      <c r="N310" s="536"/>
      <c r="O310" s="536"/>
      <c r="P310" s="536"/>
      <c r="Q310" s="536"/>
      <c r="R310" s="536"/>
      <c r="S310" s="536"/>
      <c r="T310" s="533"/>
      <c r="U310" s="533"/>
      <c r="V310" s="533"/>
      <c r="W310" s="533"/>
      <c r="X310" s="533"/>
      <c r="Y310" s="533"/>
      <c r="Z310" s="356"/>
      <c r="AA310" s="533"/>
      <c r="AB310" s="533"/>
      <c r="AC310" s="533"/>
      <c r="AD310" s="533"/>
      <c r="AE310" s="533"/>
      <c r="AF310" s="533"/>
      <c r="AG310" s="533"/>
      <c r="AH310" s="533"/>
      <c r="AI310" s="356"/>
      <c r="AJ310" s="533"/>
      <c r="AK310" s="533"/>
      <c r="AL310" s="533"/>
      <c r="AM310" s="533"/>
      <c r="AN310" s="533"/>
      <c r="AO310" s="533"/>
      <c r="AP310" s="533"/>
      <c r="AQ310" s="533"/>
      <c r="AR310" s="350"/>
      <c r="AS310" s="350"/>
      <c r="AT310" s="350"/>
      <c r="AU310" s="350"/>
      <c r="AV310" s="350"/>
      <c r="AW310" s="350"/>
      <c r="AX310" s="350"/>
      <c r="AY310" s="214"/>
    </row>
    <row r="311" spans="2:51" s="426" customFormat="1" ht="15" customHeight="1" x14ac:dyDescent="0.25">
      <c r="B311" s="536"/>
      <c r="C311" s="536"/>
      <c r="D311" s="536"/>
      <c r="E311" s="536"/>
      <c r="F311" s="536"/>
      <c r="G311" s="536"/>
      <c r="H311" s="536"/>
      <c r="I311" s="536"/>
      <c r="J311" s="536"/>
      <c r="K311" s="536"/>
      <c r="L311" s="536"/>
      <c r="M311" s="536"/>
      <c r="N311" s="536"/>
      <c r="O311" s="536"/>
      <c r="P311" s="536"/>
      <c r="Q311" s="536"/>
      <c r="R311" s="536"/>
      <c r="S311" s="536"/>
      <c r="T311" s="537"/>
      <c r="U311" s="537"/>
      <c r="V311" s="537"/>
      <c r="W311" s="537"/>
      <c r="X311" s="537"/>
      <c r="Y311" s="537"/>
      <c r="Z311" s="356"/>
      <c r="AA311" s="537"/>
      <c r="AB311" s="537"/>
      <c r="AC311" s="537"/>
      <c r="AD311" s="537"/>
      <c r="AE311" s="537"/>
      <c r="AF311" s="537"/>
      <c r="AG311" s="537"/>
      <c r="AH311" s="537"/>
      <c r="AI311" s="356"/>
      <c r="AJ311" s="537"/>
      <c r="AK311" s="537"/>
      <c r="AL311" s="537"/>
      <c r="AM311" s="537"/>
      <c r="AN311" s="537"/>
      <c r="AO311" s="537"/>
      <c r="AP311" s="537"/>
      <c r="AQ311" s="537"/>
      <c r="AR311" s="350"/>
      <c r="AS311" s="350"/>
      <c r="AT311" s="350"/>
      <c r="AU311" s="350"/>
      <c r="AV311" s="350"/>
      <c r="AW311" s="350"/>
      <c r="AX311" s="350"/>
      <c r="AY311" s="214"/>
    </row>
    <row r="312" spans="2:51" s="426" customFormat="1" ht="15" customHeight="1" x14ac:dyDescent="0.25">
      <c r="B312" s="536"/>
      <c r="C312" s="536"/>
      <c r="D312" s="536"/>
      <c r="E312" s="536"/>
      <c r="F312" s="536"/>
      <c r="G312" s="536"/>
      <c r="H312" s="536"/>
      <c r="I312" s="536"/>
      <c r="J312" s="536"/>
      <c r="K312" s="536"/>
      <c r="L312" s="536"/>
      <c r="M312" s="536"/>
      <c r="N312" s="536"/>
      <c r="O312" s="536"/>
      <c r="P312" s="536"/>
      <c r="Q312" s="536"/>
      <c r="R312" s="536"/>
      <c r="S312" s="536"/>
      <c r="T312" s="537"/>
      <c r="U312" s="537"/>
      <c r="V312" s="537"/>
      <c r="W312" s="537"/>
      <c r="X312" s="537"/>
      <c r="Y312" s="537"/>
      <c r="Z312" s="356"/>
      <c r="AA312" s="537"/>
      <c r="AB312" s="537"/>
      <c r="AC312" s="537"/>
      <c r="AD312" s="537"/>
      <c r="AE312" s="537"/>
      <c r="AF312" s="537"/>
      <c r="AG312" s="537"/>
      <c r="AH312" s="537"/>
      <c r="AI312" s="356"/>
      <c r="AJ312" s="537"/>
      <c r="AK312" s="537"/>
      <c r="AL312" s="537"/>
      <c r="AM312" s="537"/>
      <c r="AN312" s="537"/>
      <c r="AO312" s="537"/>
      <c r="AP312" s="537"/>
      <c r="AQ312" s="537"/>
      <c r="AR312" s="350"/>
      <c r="AS312" s="350"/>
      <c r="AT312" s="350"/>
      <c r="AU312" s="350"/>
      <c r="AV312" s="350"/>
      <c r="AW312" s="350"/>
      <c r="AX312" s="350"/>
      <c r="AY312" s="214"/>
    </row>
    <row r="313" spans="2:51" s="426" customFormat="1" ht="15" customHeight="1" x14ac:dyDescent="0.25">
      <c r="B313" s="536"/>
      <c r="C313" s="536"/>
      <c r="D313" s="536"/>
      <c r="E313" s="536"/>
      <c r="F313" s="536"/>
      <c r="G313" s="536"/>
      <c r="H313" s="536"/>
      <c r="I313" s="536"/>
      <c r="J313" s="536"/>
      <c r="K313" s="536"/>
      <c r="L313" s="536"/>
      <c r="M313" s="536"/>
      <c r="N313" s="536"/>
      <c r="O313" s="536"/>
      <c r="P313" s="536"/>
      <c r="Q313" s="536"/>
      <c r="R313" s="536"/>
      <c r="S313" s="536"/>
      <c r="T313" s="537"/>
      <c r="U313" s="537"/>
      <c r="V313" s="537"/>
      <c r="W313" s="537"/>
      <c r="X313" s="537"/>
      <c r="Y313" s="537"/>
      <c r="Z313" s="356"/>
      <c r="AA313" s="537"/>
      <c r="AB313" s="537"/>
      <c r="AC313" s="537"/>
      <c r="AD313" s="537"/>
      <c r="AE313" s="537"/>
      <c r="AF313" s="537"/>
      <c r="AG313" s="537"/>
      <c r="AH313" s="537"/>
      <c r="AI313" s="356"/>
      <c r="AJ313" s="537"/>
      <c r="AK313" s="537"/>
      <c r="AL313" s="537"/>
      <c r="AM313" s="537"/>
      <c r="AN313" s="537"/>
      <c r="AO313" s="537"/>
      <c r="AP313" s="537"/>
      <c r="AQ313" s="537"/>
      <c r="AR313" s="350"/>
      <c r="AS313" s="350"/>
      <c r="AT313" s="350"/>
      <c r="AU313" s="350"/>
      <c r="AV313" s="350"/>
      <c r="AW313" s="350"/>
      <c r="AX313" s="350"/>
      <c r="AY313" s="214"/>
    </row>
    <row r="314" spans="2:51" s="426" customFormat="1" ht="15" customHeight="1" x14ac:dyDescent="0.25">
      <c r="B314" s="536"/>
      <c r="C314" s="536"/>
      <c r="D314" s="536"/>
      <c r="E314" s="536"/>
      <c r="F314" s="536"/>
      <c r="G314" s="536"/>
      <c r="H314" s="536"/>
      <c r="I314" s="536"/>
      <c r="J314" s="536"/>
      <c r="K314" s="536"/>
      <c r="L314" s="536"/>
      <c r="M314" s="536"/>
      <c r="N314" s="536"/>
      <c r="O314" s="536"/>
      <c r="P314" s="536"/>
      <c r="Q314" s="536"/>
      <c r="R314" s="536"/>
      <c r="S314" s="536"/>
      <c r="T314" s="537"/>
      <c r="U314" s="537"/>
      <c r="V314" s="537"/>
      <c r="W314" s="537"/>
      <c r="X314" s="537"/>
      <c r="Y314" s="537"/>
      <c r="Z314" s="356"/>
      <c r="AA314" s="537"/>
      <c r="AB314" s="537"/>
      <c r="AC314" s="537"/>
      <c r="AD314" s="537"/>
      <c r="AE314" s="537"/>
      <c r="AF314" s="537"/>
      <c r="AG314" s="537"/>
      <c r="AH314" s="537"/>
      <c r="AI314" s="356"/>
      <c r="AJ314" s="537"/>
      <c r="AK314" s="537"/>
      <c r="AL314" s="537"/>
      <c r="AM314" s="537"/>
      <c r="AN314" s="537"/>
      <c r="AO314" s="537"/>
      <c r="AP314" s="537"/>
      <c r="AQ314" s="537"/>
      <c r="AR314" s="350"/>
      <c r="AS314" s="350"/>
      <c r="AT314" s="350"/>
      <c r="AU314" s="350"/>
      <c r="AV314" s="350"/>
      <c r="AW314" s="350"/>
      <c r="AX314" s="350"/>
      <c r="AY314" s="214"/>
    </row>
    <row r="315" spans="2:51" s="426" customFormat="1" ht="15" customHeight="1" x14ac:dyDescent="0.25">
      <c r="B315" s="536"/>
      <c r="C315" s="536"/>
      <c r="D315" s="536"/>
      <c r="E315" s="536"/>
      <c r="F315" s="536"/>
      <c r="G315" s="536"/>
      <c r="H315" s="536"/>
      <c r="I315" s="536"/>
      <c r="J315" s="536"/>
      <c r="K315" s="536"/>
      <c r="L315" s="536"/>
      <c r="M315" s="536"/>
      <c r="N315" s="536"/>
      <c r="O315" s="536"/>
      <c r="P315" s="536"/>
      <c r="Q315" s="536"/>
      <c r="R315" s="536"/>
      <c r="S315" s="536"/>
      <c r="T315" s="533"/>
      <c r="U315" s="533"/>
      <c r="V315" s="533"/>
      <c r="W315" s="533"/>
      <c r="X315" s="533"/>
      <c r="Y315" s="533"/>
      <c r="Z315" s="356"/>
      <c r="AA315" s="533"/>
      <c r="AB315" s="533"/>
      <c r="AC315" s="533"/>
      <c r="AD315" s="533"/>
      <c r="AE315" s="533"/>
      <c r="AF315" s="533"/>
      <c r="AG315" s="533"/>
      <c r="AH315" s="533"/>
      <c r="AI315" s="356"/>
      <c r="AJ315" s="533"/>
      <c r="AK315" s="533"/>
      <c r="AL315" s="533"/>
      <c r="AM315" s="533"/>
      <c r="AN315" s="533"/>
      <c r="AO315" s="533"/>
      <c r="AP315" s="533"/>
      <c r="AQ315" s="533"/>
      <c r="AR315" s="350"/>
      <c r="AS315" s="350"/>
      <c r="AT315" s="350"/>
      <c r="AU315" s="350"/>
      <c r="AV315" s="350"/>
      <c r="AW315" s="350"/>
      <c r="AX315" s="350"/>
      <c r="AY315" s="214"/>
    </row>
    <row r="316" spans="2:51" s="426" customFormat="1" ht="15" customHeight="1" x14ac:dyDescent="0.25">
      <c r="B316" s="536"/>
      <c r="C316" s="536"/>
      <c r="D316" s="536"/>
      <c r="E316" s="536"/>
      <c r="F316" s="536"/>
      <c r="G316" s="536"/>
      <c r="H316" s="536"/>
      <c r="I316" s="536"/>
      <c r="J316" s="536"/>
      <c r="K316" s="536"/>
      <c r="L316" s="536"/>
      <c r="M316" s="536"/>
      <c r="N316" s="536"/>
      <c r="O316" s="536"/>
      <c r="P316" s="536"/>
      <c r="Q316" s="536"/>
      <c r="R316" s="536"/>
      <c r="S316" s="536"/>
      <c r="T316" s="533"/>
      <c r="U316" s="533"/>
      <c r="V316" s="533"/>
      <c r="W316" s="533"/>
      <c r="X316" s="533"/>
      <c r="Y316" s="533"/>
      <c r="Z316" s="356"/>
      <c r="AA316" s="533"/>
      <c r="AB316" s="533"/>
      <c r="AC316" s="533"/>
      <c r="AD316" s="533"/>
      <c r="AE316" s="533"/>
      <c r="AF316" s="533"/>
      <c r="AG316" s="533"/>
      <c r="AH316" s="533"/>
      <c r="AI316" s="356"/>
      <c r="AJ316" s="533"/>
      <c r="AK316" s="533"/>
      <c r="AL316" s="533"/>
      <c r="AM316" s="533"/>
      <c r="AN316" s="533"/>
      <c r="AO316" s="533"/>
      <c r="AP316" s="533"/>
      <c r="AQ316" s="533"/>
      <c r="AR316" s="350"/>
      <c r="AS316" s="350"/>
      <c r="AT316" s="350"/>
      <c r="AU316" s="350"/>
      <c r="AV316" s="350"/>
      <c r="AW316" s="350"/>
      <c r="AX316" s="350"/>
      <c r="AY316" s="214"/>
    </row>
    <row r="317" spans="2:51" s="426" customFormat="1" ht="15" customHeight="1" x14ac:dyDescent="0.25">
      <c r="B317" s="538"/>
      <c r="C317" s="536"/>
      <c r="D317" s="536"/>
      <c r="E317" s="536"/>
      <c r="F317" s="536"/>
      <c r="G317" s="536"/>
      <c r="H317" s="536"/>
      <c r="I317" s="536"/>
      <c r="J317" s="536"/>
      <c r="K317" s="536"/>
      <c r="L317" s="536"/>
      <c r="M317" s="536"/>
      <c r="N317" s="536"/>
      <c r="O317" s="536"/>
      <c r="P317" s="536"/>
      <c r="Q317" s="536"/>
      <c r="R317" s="536"/>
      <c r="S317" s="536"/>
      <c r="T317" s="533"/>
      <c r="U317" s="533"/>
      <c r="V317" s="533"/>
      <c r="W317" s="533"/>
      <c r="X317" s="533"/>
      <c r="Y317" s="533"/>
      <c r="Z317" s="356"/>
      <c r="AA317" s="533"/>
      <c r="AB317" s="533"/>
      <c r="AC317" s="533"/>
      <c r="AD317" s="533"/>
      <c r="AE317" s="533"/>
      <c r="AF317" s="533"/>
      <c r="AG317" s="533"/>
      <c r="AH317" s="533"/>
      <c r="AI317" s="356"/>
      <c r="AJ317" s="533"/>
      <c r="AK317" s="533"/>
      <c r="AL317" s="533"/>
      <c r="AM317" s="533"/>
      <c r="AN317" s="533"/>
      <c r="AO317" s="533"/>
      <c r="AP317" s="533"/>
      <c r="AQ317" s="533"/>
      <c r="AR317" s="350"/>
      <c r="AS317" s="350"/>
      <c r="AT317" s="350"/>
      <c r="AU317" s="350"/>
      <c r="AV317" s="350"/>
      <c r="AW317" s="350"/>
      <c r="AX317" s="350"/>
      <c r="AY317" s="214"/>
    </row>
    <row r="318" spans="2:51" s="426" customFormat="1" ht="15" customHeight="1" x14ac:dyDescent="0.25">
      <c r="B318" s="536"/>
      <c r="C318" s="536"/>
      <c r="D318" s="536"/>
      <c r="E318" s="536"/>
      <c r="F318" s="536"/>
      <c r="G318" s="536"/>
      <c r="H318" s="536"/>
      <c r="I318" s="536"/>
      <c r="J318" s="536"/>
      <c r="K318" s="536"/>
      <c r="L318" s="536"/>
      <c r="M318" s="536"/>
      <c r="N318" s="536"/>
      <c r="O318" s="536"/>
      <c r="P318" s="536"/>
      <c r="Q318" s="536"/>
      <c r="R318" s="536"/>
      <c r="S318" s="536"/>
      <c r="T318" s="537"/>
      <c r="U318" s="537"/>
      <c r="V318" s="537"/>
      <c r="W318" s="537"/>
      <c r="X318" s="537"/>
      <c r="Y318" s="537"/>
      <c r="Z318" s="356"/>
      <c r="AA318" s="537"/>
      <c r="AB318" s="537"/>
      <c r="AC318" s="537"/>
      <c r="AD318" s="537"/>
      <c r="AE318" s="537"/>
      <c r="AF318" s="537"/>
      <c r="AG318" s="537"/>
      <c r="AH318" s="537"/>
      <c r="AI318" s="356"/>
      <c r="AJ318" s="537"/>
      <c r="AK318" s="537"/>
      <c r="AL318" s="537"/>
      <c r="AM318" s="537"/>
      <c r="AN318" s="537"/>
      <c r="AO318" s="537"/>
      <c r="AP318" s="537"/>
      <c r="AQ318" s="537"/>
      <c r="AR318" s="350"/>
      <c r="AS318" s="350"/>
      <c r="AT318" s="350"/>
      <c r="AU318" s="350"/>
      <c r="AV318" s="350"/>
      <c r="AW318" s="350"/>
      <c r="AX318" s="350"/>
      <c r="AY318" s="214"/>
    </row>
    <row r="319" spans="2:51" s="426" customFormat="1" ht="15" customHeight="1" x14ac:dyDescent="0.25">
      <c r="B319" s="536"/>
      <c r="C319" s="536"/>
      <c r="D319" s="536"/>
      <c r="E319" s="536"/>
      <c r="F319" s="536"/>
      <c r="G319" s="536"/>
      <c r="H319" s="536"/>
      <c r="I319" s="536"/>
      <c r="J319" s="536"/>
      <c r="K319" s="536"/>
      <c r="L319" s="536"/>
      <c r="M319" s="536"/>
      <c r="N319" s="536"/>
      <c r="O319" s="536"/>
      <c r="P319" s="536"/>
      <c r="Q319" s="536"/>
      <c r="R319" s="536"/>
      <c r="S319" s="536"/>
      <c r="T319" s="537"/>
      <c r="U319" s="537"/>
      <c r="V319" s="537"/>
      <c r="W319" s="537"/>
      <c r="X319" s="537"/>
      <c r="Y319" s="537"/>
      <c r="Z319" s="356"/>
      <c r="AA319" s="537"/>
      <c r="AB319" s="537"/>
      <c r="AC319" s="537"/>
      <c r="AD319" s="537"/>
      <c r="AE319" s="537"/>
      <c r="AF319" s="537"/>
      <c r="AG319" s="537"/>
      <c r="AH319" s="537"/>
      <c r="AI319" s="356"/>
      <c r="AJ319" s="537"/>
      <c r="AK319" s="537"/>
      <c r="AL319" s="537"/>
      <c r="AM319" s="537"/>
      <c r="AN319" s="537"/>
      <c r="AO319" s="537"/>
      <c r="AP319" s="537"/>
      <c r="AQ319" s="537"/>
      <c r="AR319" s="350"/>
      <c r="AS319" s="350"/>
      <c r="AT319" s="350"/>
      <c r="AU319" s="350"/>
      <c r="AV319" s="350"/>
      <c r="AW319" s="350"/>
      <c r="AX319" s="350"/>
      <c r="AY319" s="214"/>
    </row>
    <row r="320" spans="2:51" s="426" customFormat="1" ht="15" customHeight="1" x14ac:dyDescent="0.25">
      <c r="B320" s="536"/>
      <c r="C320" s="536"/>
      <c r="D320" s="536"/>
      <c r="E320" s="536"/>
      <c r="F320" s="536"/>
      <c r="G320" s="536"/>
      <c r="H320" s="536"/>
      <c r="I320" s="536"/>
      <c r="J320" s="536"/>
      <c r="K320" s="536"/>
      <c r="L320" s="536"/>
      <c r="M320" s="536"/>
      <c r="N320" s="536"/>
      <c r="O320" s="536"/>
      <c r="P320" s="536"/>
      <c r="Q320" s="536"/>
      <c r="R320" s="536"/>
      <c r="S320" s="536"/>
      <c r="T320" s="537"/>
      <c r="U320" s="537"/>
      <c r="V320" s="537"/>
      <c r="W320" s="537"/>
      <c r="X320" s="537"/>
      <c r="Y320" s="537"/>
      <c r="Z320" s="356"/>
      <c r="AA320" s="537"/>
      <c r="AB320" s="537"/>
      <c r="AC320" s="537"/>
      <c r="AD320" s="537"/>
      <c r="AE320" s="537"/>
      <c r="AF320" s="537"/>
      <c r="AG320" s="537"/>
      <c r="AH320" s="537"/>
      <c r="AI320" s="356"/>
      <c r="AJ320" s="537"/>
      <c r="AK320" s="537"/>
      <c r="AL320" s="537"/>
      <c r="AM320" s="537"/>
      <c r="AN320" s="537"/>
      <c r="AO320" s="537"/>
      <c r="AP320" s="537"/>
      <c r="AQ320" s="537"/>
      <c r="AR320" s="350"/>
      <c r="AS320" s="350"/>
      <c r="AT320" s="350"/>
      <c r="AU320" s="350"/>
      <c r="AV320" s="350"/>
      <c r="AW320" s="350"/>
      <c r="AX320" s="350"/>
      <c r="AY320" s="214"/>
    </row>
    <row r="321" spans="2:51" s="426" customFormat="1" ht="15" customHeight="1" x14ac:dyDescent="0.25">
      <c r="B321" s="536"/>
      <c r="C321" s="536"/>
      <c r="D321" s="536"/>
      <c r="E321" s="536"/>
      <c r="F321" s="536"/>
      <c r="G321" s="536"/>
      <c r="H321" s="536"/>
      <c r="I321" s="536"/>
      <c r="J321" s="536"/>
      <c r="K321" s="536"/>
      <c r="L321" s="536"/>
      <c r="M321" s="536"/>
      <c r="N321" s="536"/>
      <c r="O321" s="536"/>
      <c r="P321" s="536"/>
      <c r="Q321" s="536"/>
      <c r="R321" s="536"/>
      <c r="S321" s="536"/>
      <c r="T321" s="537"/>
      <c r="U321" s="537"/>
      <c r="V321" s="537"/>
      <c r="W321" s="537"/>
      <c r="X321" s="537"/>
      <c r="Y321" s="537"/>
      <c r="Z321" s="356"/>
      <c r="AA321" s="537"/>
      <c r="AB321" s="537"/>
      <c r="AC321" s="537"/>
      <c r="AD321" s="537"/>
      <c r="AE321" s="537"/>
      <c r="AF321" s="537"/>
      <c r="AG321" s="537"/>
      <c r="AH321" s="537"/>
      <c r="AI321" s="356"/>
      <c r="AJ321" s="537"/>
      <c r="AK321" s="537"/>
      <c r="AL321" s="537"/>
      <c r="AM321" s="537"/>
      <c r="AN321" s="537"/>
      <c r="AO321" s="537"/>
      <c r="AP321" s="537"/>
      <c r="AQ321" s="537"/>
      <c r="AR321" s="350"/>
      <c r="AS321" s="350"/>
      <c r="AT321" s="350"/>
      <c r="AU321" s="350"/>
      <c r="AV321" s="350"/>
      <c r="AW321" s="350"/>
      <c r="AX321" s="350"/>
      <c r="AY321" s="214"/>
    </row>
    <row r="322" spans="2:51" s="426" customFormat="1" ht="15" customHeight="1" x14ac:dyDescent="0.25">
      <c r="B322" s="536"/>
      <c r="C322" s="536"/>
      <c r="D322" s="536"/>
      <c r="E322" s="536"/>
      <c r="F322" s="536"/>
      <c r="G322" s="536"/>
      <c r="H322" s="536"/>
      <c r="I322" s="536"/>
      <c r="J322" s="536"/>
      <c r="K322" s="536"/>
      <c r="L322" s="536"/>
      <c r="M322" s="536"/>
      <c r="N322" s="536"/>
      <c r="O322" s="536"/>
      <c r="P322" s="536"/>
      <c r="Q322" s="536"/>
      <c r="R322" s="536"/>
      <c r="S322" s="536"/>
      <c r="T322" s="537"/>
      <c r="U322" s="537"/>
      <c r="V322" s="537"/>
      <c r="W322" s="537"/>
      <c r="X322" s="537"/>
      <c r="Y322" s="537"/>
      <c r="Z322" s="356"/>
      <c r="AA322" s="537"/>
      <c r="AB322" s="537"/>
      <c r="AC322" s="537"/>
      <c r="AD322" s="537"/>
      <c r="AE322" s="537"/>
      <c r="AF322" s="537"/>
      <c r="AG322" s="537"/>
      <c r="AH322" s="537"/>
      <c r="AI322" s="356"/>
      <c r="AJ322" s="537"/>
      <c r="AK322" s="537"/>
      <c r="AL322" s="537"/>
      <c r="AM322" s="537"/>
      <c r="AN322" s="537"/>
      <c r="AO322" s="537"/>
      <c r="AP322" s="537"/>
      <c r="AQ322" s="537"/>
      <c r="AR322" s="350"/>
      <c r="AS322" s="350"/>
      <c r="AT322" s="350"/>
      <c r="AU322" s="350"/>
      <c r="AV322" s="350"/>
      <c r="AW322" s="350"/>
      <c r="AX322" s="350"/>
      <c r="AY322" s="214"/>
    </row>
    <row r="323" spans="2:51" s="426" customFormat="1" ht="15" customHeight="1" x14ac:dyDescent="0.25">
      <c r="B323" s="536"/>
      <c r="C323" s="536"/>
      <c r="D323" s="536"/>
      <c r="E323" s="536"/>
      <c r="F323" s="536"/>
      <c r="G323" s="536"/>
      <c r="H323" s="536"/>
      <c r="I323" s="536"/>
      <c r="J323" s="536"/>
      <c r="K323" s="536"/>
      <c r="L323" s="536"/>
      <c r="M323" s="536"/>
      <c r="N323" s="536"/>
      <c r="O323" s="536"/>
      <c r="P323" s="536"/>
      <c r="Q323" s="536"/>
      <c r="R323" s="536"/>
      <c r="S323" s="536"/>
      <c r="T323" s="533"/>
      <c r="U323" s="533"/>
      <c r="V323" s="533"/>
      <c r="W323" s="533"/>
      <c r="X323" s="533"/>
      <c r="Y323" s="533"/>
      <c r="Z323" s="356"/>
      <c r="AA323" s="533"/>
      <c r="AB323" s="533"/>
      <c r="AC323" s="533"/>
      <c r="AD323" s="533"/>
      <c r="AE323" s="533"/>
      <c r="AF323" s="533"/>
      <c r="AG323" s="533"/>
      <c r="AH323" s="533"/>
      <c r="AI323" s="356"/>
      <c r="AJ323" s="533"/>
      <c r="AK323" s="533"/>
      <c r="AL323" s="533"/>
      <c r="AM323" s="533"/>
      <c r="AN323" s="533"/>
      <c r="AO323" s="533"/>
      <c r="AP323" s="533"/>
      <c r="AQ323" s="533"/>
      <c r="AR323" s="350"/>
      <c r="AS323" s="350"/>
      <c r="AT323" s="350"/>
      <c r="AU323" s="350"/>
      <c r="AV323" s="350"/>
      <c r="AW323" s="350"/>
      <c r="AX323" s="350"/>
      <c r="AY323" s="214"/>
    </row>
    <row r="324" spans="2:51" s="426" customFormat="1" ht="15" customHeight="1" x14ac:dyDescent="0.25">
      <c r="B324" s="538"/>
      <c r="C324" s="536"/>
      <c r="D324" s="536"/>
      <c r="E324" s="536"/>
      <c r="F324" s="536"/>
      <c r="G324" s="536"/>
      <c r="H324" s="536"/>
      <c r="I324" s="536"/>
      <c r="J324" s="536"/>
      <c r="K324" s="536"/>
      <c r="L324" s="536"/>
      <c r="M324" s="536"/>
      <c r="N324" s="536"/>
      <c r="O324" s="536"/>
      <c r="P324" s="536"/>
      <c r="Q324" s="536"/>
      <c r="R324" s="536"/>
      <c r="S324" s="536"/>
      <c r="T324" s="533"/>
      <c r="U324" s="533"/>
      <c r="V324" s="533"/>
      <c r="W324" s="533"/>
      <c r="X324" s="533"/>
      <c r="Y324" s="533"/>
      <c r="Z324" s="356"/>
      <c r="AA324" s="533"/>
      <c r="AB324" s="533"/>
      <c r="AC324" s="533"/>
      <c r="AD324" s="533"/>
      <c r="AE324" s="533"/>
      <c r="AF324" s="533"/>
      <c r="AG324" s="533"/>
      <c r="AH324" s="533"/>
      <c r="AI324" s="356"/>
      <c r="AJ324" s="533"/>
      <c r="AK324" s="533"/>
      <c r="AL324" s="533"/>
      <c r="AM324" s="533"/>
      <c r="AN324" s="533"/>
      <c r="AO324" s="533"/>
      <c r="AP324" s="533"/>
      <c r="AQ324" s="533"/>
      <c r="AR324" s="350"/>
      <c r="AS324" s="350"/>
      <c r="AT324" s="350"/>
      <c r="AU324" s="350"/>
      <c r="AV324" s="350"/>
      <c r="AW324" s="350"/>
      <c r="AX324" s="350"/>
      <c r="AY324" s="214"/>
    </row>
    <row r="325" spans="2:51" s="426" customFormat="1" ht="15" customHeight="1" x14ac:dyDescent="0.25">
      <c r="B325" s="536"/>
      <c r="C325" s="536"/>
      <c r="D325" s="536"/>
      <c r="E325" s="536"/>
      <c r="F325" s="536"/>
      <c r="G325" s="536"/>
      <c r="H325" s="536"/>
      <c r="I325" s="536"/>
      <c r="J325" s="536"/>
      <c r="K325" s="536"/>
      <c r="L325" s="536"/>
      <c r="M325" s="536"/>
      <c r="N325" s="536"/>
      <c r="O325" s="536"/>
      <c r="P325" s="536"/>
      <c r="Q325" s="536"/>
      <c r="R325" s="536"/>
      <c r="S325" s="536"/>
      <c r="T325" s="537"/>
      <c r="U325" s="537"/>
      <c r="V325" s="537"/>
      <c r="W325" s="537"/>
      <c r="X325" s="537"/>
      <c r="Y325" s="537"/>
      <c r="Z325" s="356"/>
      <c r="AA325" s="537"/>
      <c r="AB325" s="537"/>
      <c r="AC325" s="537"/>
      <c r="AD325" s="537"/>
      <c r="AE325" s="537"/>
      <c r="AF325" s="537"/>
      <c r="AG325" s="537"/>
      <c r="AH325" s="537"/>
      <c r="AI325" s="356"/>
      <c r="AJ325" s="537"/>
      <c r="AK325" s="537"/>
      <c r="AL325" s="537"/>
      <c r="AM325" s="537"/>
      <c r="AN325" s="537"/>
      <c r="AO325" s="537"/>
      <c r="AP325" s="537"/>
      <c r="AQ325" s="537"/>
      <c r="AR325" s="350"/>
      <c r="AS325" s="350"/>
      <c r="AT325" s="350"/>
      <c r="AU325" s="350"/>
      <c r="AV325" s="350"/>
      <c r="AW325" s="350"/>
      <c r="AX325" s="350"/>
      <c r="AY325" s="214"/>
    </row>
    <row r="326" spans="2:51" s="426" customFormat="1" ht="15" customHeight="1" x14ac:dyDescent="0.25">
      <c r="B326" s="536"/>
      <c r="C326" s="536"/>
      <c r="D326" s="536"/>
      <c r="E326" s="536"/>
      <c r="F326" s="536"/>
      <c r="G326" s="536"/>
      <c r="H326" s="536"/>
      <c r="I326" s="536"/>
      <c r="J326" s="536"/>
      <c r="K326" s="536"/>
      <c r="L326" s="536"/>
      <c r="M326" s="536"/>
      <c r="N326" s="536"/>
      <c r="O326" s="536"/>
      <c r="P326" s="536"/>
      <c r="Q326" s="536"/>
      <c r="R326" s="536"/>
      <c r="S326" s="536"/>
      <c r="T326" s="537"/>
      <c r="U326" s="537"/>
      <c r="V326" s="537"/>
      <c r="W326" s="537"/>
      <c r="X326" s="537"/>
      <c r="Y326" s="537"/>
      <c r="Z326" s="356"/>
      <c r="AA326" s="537"/>
      <c r="AB326" s="537"/>
      <c r="AC326" s="537"/>
      <c r="AD326" s="537"/>
      <c r="AE326" s="537"/>
      <c r="AF326" s="537"/>
      <c r="AG326" s="537"/>
      <c r="AH326" s="537"/>
      <c r="AI326" s="356"/>
      <c r="AJ326" s="537"/>
      <c r="AK326" s="537"/>
      <c r="AL326" s="537"/>
      <c r="AM326" s="537"/>
      <c r="AN326" s="537"/>
      <c r="AO326" s="537"/>
      <c r="AP326" s="537"/>
      <c r="AQ326" s="537"/>
      <c r="AR326" s="350"/>
      <c r="AS326" s="350"/>
      <c r="AT326" s="350"/>
      <c r="AU326" s="350"/>
      <c r="AV326" s="350"/>
      <c r="AW326" s="350"/>
      <c r="AX326" s="350"/>
      <c r="AY326" s="214"/>
    </row>
    <row r="327" spans="2:51" s="426" customFormat="1" ht="15" customHeight="1" x14ac:dyDescent="0.25">
      <c r="B327" s="536"/>
      <c r="C327" s="536"/>
      <c r="D327" s="536"/>
      <c r="E327" s="536"/>
      <c r="F327" s="536"/>
      <c r="G327" s="536"/>
      <c r="H327" s="536"/>
      <c r="I327" s="536"/>
      <c r="J327" s="536"/>
      <c r="K327" s="536"/>
      <c r="L327" s="536"/>
      <c r="M327" s="536"/>
      <c r="N327" s="536"/>
      <c r="O327" s="536"/>
      <c r="P327" s="536"/>
      <c r="Q327" s="536"/>
      <c r="R327" s="536"/>
      <c r="S327" s="536"/>
      <c r="T327" s="533"/>
      <c r="U327" s="533"/>
      <c r="V327" s="533"/>
      <c r="W327" s="533"/>
      <c r="X327" s="533"/>
      <c r="Y327" s="533"/>
      <c r="Z327" s="356"/>
      <c r="AA327" s="533"/>
      <c r="AB327" s="533"/>
      <c r="AC327" s="533"/>
      <c r="AD327" s="533"/>
      <c r="AE327" s="533"/>
      <c r="AF327" s="533"/>
      <c r="AG327" s="533"/>
      <c r="AH327" s="533"/>
      <c r="AI327" s="356"/>
      <c r="AJ327" s="533"/>
      <c r="AK327" s="533"/>
      <c r="AL327" s="533"/>
      <c r="AM327" s="533"/>
      <c r="AN327" s="533"/>
      <c r="AO327" s="533"/>
      <c r="AP327" s="533"/>
      <c r="AQ327" s="533"/>
      <c r="AR327" s="350"/>
      <c r="AS327" s="350"/>
      <c r="AT327" s="350"/>
      <c r="AU327" s="350"/>
      <c r="AV327" s="350"/>
      <c r="AW327" s="350"/>
      <c r="AX327" s="350"/>
      <c r="AY327" s="214"/>
    </row>
    <row r="328" spans="2:51" s="426" customFormat="1" ht="15" customHeight="1" x14ac:dyDescent="0.25">
      <c r="B328" s="538"/>
      <c r="C328" s="536"/>
      <c r="D328" s="536"/>
      <c r="E328" s="536"/>
      <c r="F328" s="536"/>
      <c r="G328" s="536"/>
      <c r="H328" s="536"/>
      <c r="I328" s="536"/>
      <c r="J328" s="536"/>
      <c r="K328" s="536"/>
      <c r="L328" s="536"/>
      <c r="M328" s="536"/>
      <c r="N328" s="536"/>
      <c r="O328" s="536"/>
      <c r="P328" s="536"/>
      <c r="Q328" s="536"/>
      <c r="R328" s="536"/>
      <c r="S328" s="536"/>
      <c r="T328" s="533"/>
      <c r="U328" s="533"/>
      <c r="V328" s="533"/>
      <c r="W328" s="533"/>
      <c r="X328" s="533"/>
      <c r="Y328" s="533"/>
      <c r="Z328" s="356"/>
      <c r="AA328" s="533"/>
      <c r="AB328" s="533"/>
      <c r="AC328" s="533"/>
      <c r="AD328" s="533"/>
      <c r="AE328" s="533"/>
      <c r="AF328" s="533"/>
      <c r="AG328" s="533"/>
      <c r="AH328" s="533"/>
      <c r="AI328" s="356"/>
      <c r="AJ328" s="533"/>
      <c r="AK328" s="533"/>
      <c r="AL328" s="533"/>
      <c r="AM328" s="533"/>
      <c r="AN328" s="533"/>
      <c r="AO328" s="533"/>
      <c r="AP328" s="533"/>
      <c r="AQ328" s="533"/>
      <c r="AR328" s="350"/>
      <c r="AS328" s="350"/>
      <c r="AT328" s="350"/>
      <c r="AU328" s="350"/>
      <c r="AV328" s="350"/>
      <c r="AW328" s="350"/>
      <c r="AX328" s="350"/>
      <c r="AY328" s="214"/>
    </row>
    <row r="329" spans="2:51" s="426" customFormat="1" ht="15" customHeight="1" x14ac:dyDescent="0.25">
      <c r="B329" s="536"/>
      <c r="C329" s="536"/>
      <c r="D329" s="536"/>
      <c r="E329" s="536"/>
      <c r="F329" s="536"/>
      <c r="G329" s="536"/>
      <c r="H329" s="536"/>
      <c r="I329" s="536"/>
      <c r="J329" s="536"/>
      <c r="K329" s="536"/>
      <c r="L329" s="536"/>
      <c r="M329" s="536"/>
      <c r="N329" s="536"/>
      <c r="O329" s="536"/>
      <c r="P329" s="536"/>
      <c r="Q329" s="536"/>
      <c r="R329" s="536"/>
      <c r="S329" s="536"/>
      <c r="T329" s="537"/>
      <c r="U329" s="537"/>
      <c r="V329" s="537"/>
      <c r="W329" s="537"/>
      <c r="X329" s="537"/>
      <c r="Y329" s="537"/>
      <c r="Z329" s="356"/>
      <c r="AA329" s="537"/>
      <c r="AB329" s="537"/>
      <c r="AC329" s="537"/>
      <c r="AD329" s="537"/>
      <c r="AE329" s="537"/>
      <c r="AF329" s="537"/>
      <c r="AG329" s="537"/>
      <c r="AH329" s="537"/>
      <c r="AI329" s="356"/>
      <c r="AJ329" s="537"/>
      <c r="AK329" s="537"/>
      <c r="AL329" s="537"/>
      <c r="AM329" s="537"/>
      <c r="AN329" s="537"/>
      <c r="AO329" s="537"/>
      <c r="AP329" s="537"/>
      <c r="AQ329" s="537"/>
      <c r="AR329" s="350"/>
      <c r="AS329" s="350"/>
      <c r="AT329" s="350"/>
      <c r="AU329" s="350"/>
      <c r="AV329" s="350"/>
      <c r="AW329" s="350"/>
      <c r="AX329" s="350"/>
      <c r="AY329" s="214"/>
    </row>
    <row r="330" spans="2:51" s="426" customFormat="1" ht="15" customHeight="1" x14ac:dyDescent="0.25">
      <c r="B330" s="536"/>
      <c r="C330" s="536"/>
      <c r="D330" s="536"/>
      <c r="E330" s="536"/>
      <c r="F330" s="536"/>
      <c r="G330" s="536"/>
      <c r="H330" s="536"/>
      <c r="I330" s="536"/>
      <c r="J330" s="536"/>
      <c r="K330" s="536"/>
      <c r="L330" s="536"/>
      <c r="M330" s="536"/>
      <c r="N330" s="536"/>
      <c r="O330" s="536"/>
      <c r="P330" s="536"/>
      <c r="Q330" s="536"/>
      <c r="R330" s="536"/>
      <c r="S330" s="536"/>
      <c r="T330" s="537"/>
      <c r="U330" s="537"/>
      <c r="V330" s="537"/>
      <c r="W330" s="537"/>
      <c r="X330" s="537"/>
      <c r="Y330" s="537"/>
      <c r="Z330" s="356"/>
      <c r="AA330" s="537"/>
      <c r="AB330" s="537"/>
      <c r="AC330" s="537"/>
      <c r="AD330" s="537"/>
      <c r="AE330" s="537"/>
      <c r="AF330" s="537"/>
      <c r="AG330" s="537"/>
      <c r="AH330" s="537"/>
      <c r="AI330" s="356"/>
      <c r="AJ330" s="537"/>
      <c r="AK330" s="537"/>
      <c r="AL330" s="537"/>
      <c r="AM330" s="537"/>
      <c r="AN330" s="537"/>
      <c r="AO330" s="537"/>
      <c r="AP330" s="537"/>
      <c r="AQ330" s="537"/>
      <c r="AR330" s="350"/>
      <c r="AS330" s="350"/>
      <c r="AT330" s="350"/>
      <c r="AU330" s="350"/>
      <c r="AV330" s="350"/>
      <c r="AW330" s="350"/>
      <c r="AX330" s="350"/>
      <c r="AY330" s="214"/>
    </row>
    <row r="331" spans="2:51" s="426" customFormat="1" ht="15" customHeight="1" x14ac:dyDescent="0.25">
      <c r="B331" s="536"/>
      <c r="C331" s="536"/>
      <c r="D331" s="536"/>
      <c r="E331" s="536"/>
      <c r="F331" s="536"/>
      <c r="G331" s="536"/>
      <c r="H331" s="536"/>
      <c r="I331" s="536"/>
      <c r="J331" s="536"/>
      <c r="K331" s="536"/>
      <c r="L331" s="536"/>
      <c r="M331" s="536"/>
      <c r="N331" s="536"/>
      <c r="O331" s="536"/>
      <c r="P331" s="536"/>
      <c r="Q331" s="536"/>
      <c r="R331" s="536"/>
      <c r="S331" s="536"/>
      <c r="T331" s="537"/>
      <c r="U331" s="537"/>
      <c r="V331" s="537"/>
      <c r="W331" s="537"/>
      <c r="X331" s="537"/>
      <c r="Y331" s="537"/>
      <c r="Z331" s="356"/>
      <c r="AA331" s="537"/>
      <c r="AB331" s="537"/>
      <c r="AC331" s="537"/>
      <c r="AD331" s="537"/>
      <c r="AE331" s="537"/>
      <c r="AF331" s="537"/>
      <c r="AG331" s="537"/>
      <c r="AH331" s="537"/>
      <c r="AI331" s="356"/>
      <c r="AJ331" s="537"/>
      <c r="AK331" s="537"/>
      <c r="AL331" s="537"/>
      <c r="AM331" s="537"/>
      <c r="AN331" s="537"/>
      <c r="AO331" s="537"/>
      <c r="AP331" s="537"/>
      <c r="AQ331" s="537"/>
      <c r="AR331" s="350"/>
      <c r="AS331" s="350"/>
      <c r="AT331" s="350"/>
      <c r="AU331" s="350"/>
      <c r="AV331" s="350"/>
      <c r="AW331" s="350"/>
      <c r="AX331" s="350"/>
      <c r="AY331" s="214"/>
    </row>
    <row r="332" spans="2:51" s="426" customFormat="1" ht="15" customHeight="1" x14ac:dyDescent="0.25">
      <c r="B332" s="536"/>
      <c r="C332" s="536"/>
      <c r="D332" s="536"/>
      <c r="E332" s="536"/>
      <c r="F332" s="536"/>
      <c r="G332" s="536"/>
      <c r="H332" s="536"/>
      <c r="I332" s="536"/>
      <c r="J332" s="536"/>
      <c r="K332" s="536"/>
      <c r="L332" s="536"/>
      <c r="M332" s="536"/>
      <c r="N332" s="536"/>
      <c r="O332" s="536"/>
      <c r="P332" s="536"/>
      <c r="Q332" s="536"/>
      <c r="R332" s="536"/>
      <c r="S332" s="536"/>
      <c r="T332" s="533"/>
      <c r="U332" s="533"/>
      <c r="V332" s="533"/>
      <c r="W332" s="533"/>
      <c r="X332" s="533"/>
      <c r="Y332" s="533"/>
      <c r="Z332" s="356"/>
      <c r="AA332" s="533"/>
      <c r="AB332" s="533"/>
      <c r="AC332" s="533"/>
      <c r="AD332" s="533"/>
      <c r="AE332" s="533"/>
      <c r="AF332" s="533"/>
      <c r="AG332" s="533"/>
      <c r="AH332" s="533"/>
      <c r="AI332" s="356"/>
      <c r="AJ332" s="533"/>
      <c r="AK332" s="533"/>
      <c r="AL332" s="533"/>
      <c r="AM332" s="533"/>
      <c r="AN332" s="533"/>
      <c r="AO332" s="533"/>
      <c r="AP332" s="533"/>
      <c r="AQ332" s="533"/>
      <c r="AR332" s="350"/>
      <c r="AS332" s="350"/>
      <c r="AT332" s="350"/>
      <c r="AU332" s="350"/>
      <c r="AV332" s="350"/>
      <c r="AW332" s="350"/>
      <c r="AX332" s="350"/>
      <c r="AY332" s="214"/>
    </row>
    <row r="333" spans="2:51" s="426" customFormat="1" ht="15" customHeight="1" x14ac:dyDescent="0.25">
      <c r="B333" s="538"/>
      <c r="C333" s="536"/>
      <c r="D333" s="536"/>
      <c r="E333" s="536"/>
      <c r="F333" s="536"/>
      <c r="G333" s="536"/>
      <c r="H333" s="536"/>
      <c r="I333" s="536"/>
      <c r="J333" s="536"/>
      <c r="K333" s="536"/>
      <c r="L333" s="536"/>
      <c r="M333" s="536"/>
      <c r="N333" s="536"/>
      <c r="O333" s="536"/>
      <c r="P333" s="536"/>
      <c r="Q333" s="536"/>
      <c r="R333" s="536"/>
      <c r="S333" s="536"/>
      <c r="T333" s="533"/>
      <c r="U333" s="533"/>
      <c r="V333" s="533"/>
      <c r="W333" s="533"/>
      <c r="X333" s="533"/>
      <c r="Y333" s="533"/>
      <c r="Z333" s="356"/>
      <c r="AA333" s="533"/>
      <c r="AB333" s="533"/>
      <c r="AC333" s="533"/>
      <c r="AD333" s="533"/>
      <c r="AE333" s="533"/>
      <c r="AF333" s="533"/>
      <c r="AG333" s="533"/>
      <c r="AH333" s="533"/>
      <c r="AI333" s="356"/>
      <c r="AJ333" s="533"/>
      <c r="AK333" s="533"/>
      <c r="AL333" s="533"/>
      <c r="AM333" s="533"/>
      <c r="AN333" s="533"/>
      <c r="AO333" s="533"/>
      <c r="AP333" s="533"/>
      <c r="AQ333" s="533"/>
      <c r="AR333" s="350"/>
      <c r="AS333" s="350"/>
      <c r="AT333" s="350"/>
      <c r="AU333" s="350"/>
      <c r="AV333" s="350"/>
      <c r="AW333" s="350"/>
      <c r="AX333" s="350"/>
      <c r="AY333" s="214"/>
    </row>
    <row r="334" spans="2:51" s="426" customFormat="1" ht="15" customHeight="1" x14ac:dyDescent="0.25">
      <c r="B334" s="536"/>
      <c r="C334" s="536"/>
      <c r="D334" s="536"/>
      <c r="E334" s="536"/>
      <c r="F334" s="536"/>
      <c r="G334" s="536"/>
      <c r="H334" s="536"/>
      <c r="I334" s="536"/>
      <c r="J334" s="536"/>
      <c r="K334" s="536"/>
      <c r="L334" s="536"/>
      <c r="M334" s="536"/>
      <c r="N334" s="536"/>
      <c r="O334" s="536"/>
      <c r="P334" s="536"/>
      <c r="Q334" s="536"/>
      <c r="R334" s="536"/>
      <c r="S334" s="536"/>
      <c r="T334" s="537"/>
      <c r="U334" s="537"/>
      <c r="V334" s="537"/>
      <c r="W334" s="537"/>
      <c r="X334" s="537"/>
      <c r="Y334" s="537"/>
      <c r="Z334" s="356"/>
      <c r="AA334" s="537"/>
      <c r="AB334" s="537"/>
      <c r="AC334" s="537"/>
      <c r="AD334" s="537"/>
      <c r="AE334" s="537"/>
      <c r="AF334" s="537"/>
      <c r="AG334" s="537"/>
      <c r="AH334" s="537"/>
      <c r="AI334" s="356"/>
      <c r="AJ334" s="537"/>
      <c r="AK334" s="537"/>
      <c r="AL334" s="537"/>
      <c r="AM334" s="537"/>
      <c r="AN334" s="537"/>
      <c r="AO334" s="537"/>
      <c r="AP334" s="537"/>
      <c r="AQ334" s="537"/>
      <c r="AR334" s="350"/>
      <c r="AS334" s="350"/>
      <c r="AT334" s="350"/>
      <c r="AU334" s="350"/>
      <c r="AV334" s="350"/>
      <c r="AW334" s="350"/>
      <c r="AX334" s="350"/>
      <c r="AY334" s="214"/>
    </row>
    <row r="335" spans="2:51" s="426" customFormat="1" ht="15" customHeight="1" x14ac:dyDescent="0.25">
      <c r="T335" s="539"/>
      <c r="U335" s="539"/>
      <c r="V335" s="539"/>
      <c r="W335" s="539"/>
      <c r="X335" s="539"/>
      <c r="Y335" s="539"/>
      <c r="Z335" s="350"/>
      <c r="AA335" s="539"/>
      <c r="AB335" s="539"/>
      <c r="AC335" s="539"/>
      <c r="AD335" s="539"/>
      <c r="AE335" s="539"/>
      <c r="AF335" s="539"/>
      <c r="AG335" s="539"/>
      <c r="AH335" s="539"/>
      <c r="AI335" s="350"/>
      <c r="AJ335" s="539"/>
      <c r="AK335" s="539"/>
      <c r="AL335" s="539"/>
      <c r="AM335" s="539"/>
      <c r="AN335" s="539"/>
      <c r="AO335" s="539"/>
      <c r="AP335" s="539"/>
      <c r="AQ335" s="539"/>
      <c r="AR335" s="350"/>
      <c r="AS335" s="350"/>
      <c r="AT335" s="350"/>
      <c r="AU335" s="350"/>
      <c r="AV335" s="350"/>
      <c r="AW335" s="350"/>
      <c r="AX335" s="350"/>
      <c r="AY335" s="214"/>
    </row>
    <row r="336" spans="2:51" s="426" customFormat="1" ht="15" customHeight="1" x14ac:dyDescent="0.25">
      <c r="T336" s="539"/>
      <c r="U336" s="539"/>
      <c r="V336" s="539"/>
      <c r="W336" s="539"/>
      <c r="X336" s="539"/>
      <c r="Y336" s="539"/>
      <c r="Z336" s="350"/>
      <c r="AA336" s="539"/>
      <c r="AB336" s="539"/>
      <c r="AC336" s="539"/>
      <c r="AD336" s="539"/>
      <c r="AE336" s="539"/>
      <c r="AF336" s="539"/>
      <c r="AG336" s="539"/>
      <c r="AH336" s="539"/>
      <c r="AI336" s="350"/>
      <c r="AJ336" s="539"/>
      <c r="AK336" s="539"/>
      <c r="AL336" s="539"/>
      <c r="AM336" s="539"/>
      <c r="AN336" s="539"/>
      <c r="AO336" s="539"/>
      <c r="AP336" s="539"/>
      <c r="AQ336" s="539"/>
      <c r="AR336" s="350"/>
      <c r="AS336" s="350"/>
      <c r="AT336" s="350"/>
      <c r="AU336" s="350"/>
      <c r="AV336" s="350"/>
      <c r="AW336" s="350"/>
      <c r="AX336" s="350"/>
      <c r="AY336" s="214"/>
    </row>
    <row r="337" spans="20:51" s="426" customFormat="1" ht="15" customHeight="1" x14ac:dyDescent="0.25">
      <c r="T337" s="539"/>
      <c r="U337" s="539"/>
      <c r="V337" s="539"/>
      <c r="W337" s="539"/>
      <c r="X337" s="539"/>
      <c r="Y337" s="539"/>
      <c r="Z337" s="350"/>
      <c r="AA337" s="539"/>
      <c r="AB337" s="539"/>
      <c r="AC337" s="539"/>
      <c r="AD337" s="539"/>
      <c r="AE337" s="539"/>
      <c r="AF337" s="539"/>
      <c r="AG337" s="539"/>
      <c r="AH337" s="539"/>
      <c r="AI337" s="350"/>
      <c r="AJ337" s="539"/>
      <c r="AK337" s="539"/>
      <c r="AL337" s="539"/>
      <c r="AM337" s="539"/>
      <c r="AN337" s="539"/>
      <c r="AO337" s="539"/>
      <c r="AP337" s="539"/>
      <c r="AQ337" s="539"/>
      <c r="AR337" s="350"/>
      <c r="AS337" s="350"/>
      <c r="AT337" s="350"/>
      <c r="AU337" s="350"/>
      <c r="AV337" s="350"/>
      <c r="AW337" s="350"/>
      <c r="AX337" s="350"/>
      <c r="AY337" s="214"/>
    </row>
    <row r="338" spans="20:51" s="426" customFormat="1" ht="15" customHeight="1" x14ac:dyDescent="0.25">
      <c r="T338" s="539"/>
      <c r="U338" s="539"/>
      <c r="V338" s="539"/>
      <c r="W338" s="539"/>
      <c r="X338" s="539"/>
      <c r="Y338" s="539"/>
      <c r="Z338" s="350"/>
      <c r="AA338" s="539"/>
      <c r="AB338" s="539"/>
      <c r="AC338" s="539"/>
      <c r="AD338" s="539"/>
      <c r="AE338" s="539"/>
      <c r="AF338" s="539"/>
      <c r="AG338" s="539"/>
      <c r="AH338" s="539"/>
      <c r="AI338" s="350"/>
      <c r="AJ338" s="539"/>
      <c r="AK338" s="539"/>
      <c r="AL338" s="539"/>
      <c r="AM338" s="539"/>
      <c r="AN338" s="539"/>
      <c r="AO338" s="539"/>
      <c r="AP338" s="539"/>
      <c r="AQ338" s="539"/>
      <c r="AR338" s="350"/>
      <c r="AS338" s="350"/>
      <c r="AT338" s="350"/>
      <c r="AU338" s="350"/>
      <c r="AV338" s="350"/>
      <c r="AW338" s="350"/>
      <c r="AX338" s="350"/>
      <c r="AY338" s="214"/>
    </row>
    <row r="339" spans="20:51" s="426" customFormat="1" ht="15" customHeight="1" x14ac:dyDescent="0.25">
      <c r="T339" s="539"/>
      <c r="U339" s="539"/>
      <c r="V339" s="539"/>
      <c r="W339" s="539"/>
      <c r="X339" s="539"/>
      <c r="Y339" s="539"/>
      <c r="Z339" s="350"/>
      <c r="AA339" s="539"/>
      <c r="AB339" s="539"/>
      <c r="AC339" s="539"/>
      <c r="AD339" s="539"/>
      <c r="AE339" s="539"/>
      <c r="AF339" s="539"/>
      <c r="AG339" s="539"/>
      <c r="AH339" s="539"/>
      <c r="AI339" s="350"/>
      <c r="AJ339" s="539"/>
      <c r="AK339" s="539"/>
      <c r="AL339" s="539"/>
      <c r="AM339" s="539"/>
      <c r="AN339" s="539"/>
      <c r="AO339" s="539"/>
      <c r="AP339" s="539"/>
      <c r="AQ339" s="539"/>
      <c r="AR339" s="350"/>
      <c r="AS339" s="350"/>
      <c r="AT339" s="350"/>
      <c r="AU339" s="350"/>
      <c r="AV339" s="350"/>
      <c r="AW339" s="350"/>
      <c r="AX339" s="350"/>
      <c r="AY339" s="214"/>
    </row>
    <row r="340" spans="20:51" s="426" customFormat="1" ht="15" customHeight="1" x14ac:dyDescent="0.25">
      <c r="T340" s="539"/>
      <c r="U340" s="539"/>
      <c r="V340" s="539"/>
      <c r="W340" s="539"/>
      <c r="X340" s="539"/>
      <c r="Y340" s="539"/>
      <c r="Z340" s="350"/>
      <c r="AA340" s="539"/>
      <c r="AB340" s="539"/>
      <c r="AC340" s="539"/>
      <c r="AD340" s="539"/>
      <c r="AE340" s="539"/>
      <c r="AF340" s="539"/>
      <c r="AG340" s="539"/>
      <c r="AH340" s="539"/>
      <c r="AI340" s="350"/>
      <c r="AJ340" s="539"/>
      <c r="AK340" s="539"/>
      <c r="AL340" s="539"/>
      <c r="AM340" s="539"/>
      <c r="AN340" s="539"/>
      <c r="AO340" s="539"/>
      <c r="AP340" s="539"/>
      <c r="AQ340" s="539"/>
      <c r="AR340" s="350"/>
      <c r="AS340" s="350"/>
      <c r="AT340" s="350"/>
      <c r="AU340" s="350"/>
      <c r="AV340" s="350"/>
      <c r="AW340" s="350"/>
      <c r="AX340" s="350"/>
      <c r="AY340" s="214"/>
    </row>
    <row r="341" spans="20:51" s="426" customFormat="1" ht="15" customHeight="1" x14ac:dyDescent="0.25">
      <c r="T341" s="539"/>
      <c r="U341" s="539"/>
      <c r="V341" s="539"/>
      <c r="W341" s="539"/>
      <c r="X341" s="539"/>
      <c r="Y341" s="539"/>
      <c r="Z341" s="350"/>
      <c r="AA341" s="539"/>
      <c r="AB341" s="539"/>
      <c r="AC341" s="539"/>
      <c r="AD341" s="539"/>
      <c r="AE341" s="539"/>
      <c r="AF341" s="539"/>
      <c r="AG341" s="539"/>
      <c r="AH341" s="539"/>
      <c r="AI341" s="350"/>
      <c r="AJ341" s="539"/>
      <c r="AK341" s="539"/>
      <c r="AL341" s="539"/>
      <c r="AM341" s="539"/>
      <c r="AN341" s="539"/>
      <c r="AO341" s="539"/>
      <c r="AP341" s="539"/>
      <c r="AQ341" s="539"/>
      <c r="AR341" s="350"/>
      <c r="AS341" s="350"/>
      <c r="AT341" s="350"/>
      <c r="AU341" s="350"/>
      <c r="AV341" s="350"/>
      <c r="AW341" s="350"/>
      <c r="AX341" s="350"/>
      <c r="AY341" s="214"/>
    </row>
    <row r="342" spans="20:51" s="426" customFormat="1" ht="15" customHeight="1" x14ac:dyDescent="0.25">
      <c r="T342" s="539"/>
      <c r="U342" s="539"/>
      <c r="V342" s="539"/>
      <c r="W342" s="539"/>
      <c r="X342" s="539"/>
      <c r="Y342" s="539"/>
      <c r="Z342" s="350"/>
      <c r="AA342" s="539"/>
      <c r="AB342" s="539"/>
      <c r="AC342" s="539"/>
      <c r="AD342" s="539"/>
      <c r="AE342" s="539"/>
      <c r="AF342" s="539"/>
      <c r="AG342" s="539"/>
      <c r="AH342" s="539"/>
      <c r="AI342" s="350"/>
      <c r="AJ342" s="539"/>
      <c r="AK342" s="539"/>
      <c r="AL342" s="539"/>
      <c r="AM342" s="539"/>
      <c r="AN342" s="539"/>
      <c r="AO342" s="539"/>
      <c r="AP342" s="539"/>
      <c r="AQ342" s="539"/>
      <c r="AR342" s="350"/>
      <c r="AS342" s="350"/>
      <c r="AT342" s="350"/>
      <c r="AU342" s="350"/>
      <c r="AV342" s="350"/>
      <c r="AW342" s="350"/>
      <c r="AX342" s="350"/>
      <c r="AY342" s="214"/>
    </row>
    <row r="343" spans="20:51" s="426" customFormat="1" ht="15" customHeight="1" x14ac:dyDescent="0.25">
      <c r="T343" s="539"/>
      <c r="U343" s="539"/>
      <c r="V343" s="539"/>
      <c r="W343" s="539"/>
      <c r="X343" s="539"/>
      <c r="Y343" s="539"/>
      <c r="Z343" s="350"/>
      <c r="AA343" s="539"/>
      <c r="AB343" s="539"/>
      <c r="AC343" s="539"/>
      <c r="AD343" s="539"/>
      <c r="AE343" s="539"/>
      <c r="AF343" s="539"/>
      <c r="AG343" s="539"/>
      <c r="AH343" s="539"/>
      <c r="AI343" s="350"/>
      <c r="AJ343" s="539"/>
      <c r="AK343" s="539"/>
      <c r="AL343" s="539"/>
      <c r="AM343" s="539"/>
      <c r="AN343" s="539"/>
      <c r="AO343" s="539"/>
      <c r="AP343" s="539"/>
      <c r="AQ343" s="539"/>
      <c r="AR343" s="350"/>
      <c r="AS343" s="350"/>
      <c r="AT343" s="350"/>
      <c r="AU343" s="350"/>
      <c r="AV343" s="350"/>
      <c r="AW343" s="350"/>
      <c r="AX343" s="350"/>
      <c r="AY343" s="214"/>
    </row>
    <row r="344" spans="20:51" s="426" customFormat="1" ht="15" customHeight="1" x14ac:dyDescent="0.25">
      <c r="T344" s="539"/>
      <c r="U344" s="539"/>
      <c r="V344" s="539"/>
      <c r="W344" s="539"/>
      <c r="X344" s="539"/>
      <c r="Y344" s="539"/>
      <c r="Z344" s="350"/>
      <c r="AA344" s="539"/>
      <c r="AB344" s="539"/>
      <c r="AC344" s="539"/>
      <c r="AD344" s="539"/>
      <c r="AE344" s="539"/>
      <c r="AF344" s="539"/>
      <c r="AG344" s="539"/>
      <c r="AH344" s="539"/>
      <c r="AI344" s="350"/>
      <c r="AJ344" s="539"/>
      <c r="AK344" s="539"/>
      <c r="AL344" s="539"/>
      <c r="AM344" s="539"/>
      <c r="AN344" s="539"/>
      <c r="AO344" s="539"/>
      <c r="AP344" s="539"/>
      <c r="AQ344" s="539"/>
      <c r="AR344" s="350"/>
      <c r="AS344" s="350"/>
      <c r="AT344" s="350"/>
      <c r="AU344" s="350"/>
      <c r="AV344" s="350"/>
      <c r="AW344" s="350"/>
      <c r="AX344" s="350"/>
      <c r="AY344" s="214"/>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93DD63F1AC42448FAB07DDBA28EC5C" ma:contentTypeVersion="17" ma:contentTypeDescription="Create a new document." ma:contentTypeScope="" ma:versionID="469a2338ff435106ae1a9183c203dbaf">
  <xsd:schema xmlns:xsd="http://www.w3.org/2001/XMLSchema" xmlns:xs="http://www.w3.org/2001/XMLSchema" xmlns:p="http://schemas.microsoft.com/office/2006/metadata/properties" xmlns:ns2="e1a9697e-e23d-4391-a0b4-94f119fdee51" xmlns:ns3="6b5758c2-2a9c-48f4-82c2-4fbc31ea74ce" targetNamespace="http://schemas.microsoft.com/office/2006/metadata/properties" ma:root="true" ma:fieldsID="cb177f4c53b0f4888e61f07e9c27cd75" ns2:_="" ns3:_="">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9697e-e23d-4391-a0b4-94f119fdee51">
      <Terms xmlns="http://schemas.microsoft.com/office/infopath/2007/PartnerControls"/>
    </lcf76f155ced4ddcb4097134ff3c332f>
    <TaxCatchAll xmlns="6b5758c2-2a9c-48f4-82c2-4fbc31ea74ce" xsi:nil="true"/>
    <SharedWithUsers xmlns="6b5758c2-2a9c-48f4-82c2-4fbc31ea74ce">
      <UserInfo>
        <DisplayName>CATARINA NOVAIS</DisplayName>
        <AccountId>137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34359-EC75-44A8-8D52-4A0DCB2487BD}"/>
</file>

<file path=customXml/itemProps2.xml><?xml version="1.0" encoding="utf-8"?>
<ds:datastoreItem xmlns:ds="http://schemas.openxmlformats.org/officeDocument/2006/customXml" ds:itemID="{6DB7259A-C4EE-4B78-B668-1FA0582C7391}">
  <ds:schemaRef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http://purl.org/dc/elements/1.1/"/>
    <ds:schemaRef ds:uri="e1a9697e-e23d-4391-a0b4-94f119fdee51"/>
    <ds:schemaRef ds:uri="http://schemas.microsoft.com/office/infopath/2007/PartnerControls"/>
    <ds:schemaRef ds:uri="6b5758c2-2a9c-48f4-82c2-4fbc31ea74ce"/>
    <ds:schemaRef ds:uri="http://schemas.microsoft.com/office/2006/metadata/properties"/>
  </ds:schemaRefs>
</ds:datastoreItem>
</file>

<file path=customXml/itemProps3.xml><?xml version="1.0" encoding="utf-8"?>
<ds:datastoreItem xmlns:ds="http://schemas.openxmlformats.org/officeDocument/2006/customXml" ds:itemID="{01323803-84B7-4F21-9FD5-16BF454F9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General Data</vt:lpstr>
      <vt:lpstr>Income Statement</vt:lpstr>
      <vt:lpstr>Balance Sheet</vt:lpstr>
      <vt:lpstr>Cash Flow</vt:lpstr>
      <vt:lpstr>Renewables, Clients &amp; EM</vt:lpstr>
      <vt:lpstr>EDPR</vt:lpstr>
      <vt:lpstr>Ocean Winds</vt:lpstr>
      <vt:lpstr>Electricity Networks</vt:lpstr>
      <vt:lpstr>Operating Data</vt:lpstr>
      <vt:lpstr>Sustainability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 ALVES</dc:creator>
  <cp:keywords/>
  <dc:description/>
  <cp:lastModifiedBy>JOSÉ MARIA OOM</cp:lastModifiedBy>
  <cp:revision/>
  <cp:lastPrinted>2023-07-27T13:38:43Z</cp:lastPrinted>
  <dcterms:created xsi:type="dcterms:W3CDTF">2020-05-06T11:25:06Z</dcterms:created>
  <dcterms:modified xsi:type="dcterms:W3CDTF">2023-07-27T19:11:09Z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ies>
</file>